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2.xml" ContentType="application/vnd.openxmlformats-officedocument.drawing+xml"/>
  <Override PartName="/xl/comments4.xml" ContentType="application/vnd.openxmlformats-officedocument.spreadsheetml.comments+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3.xml" ContentType="application/vnd.openxmlformats-officedocument.drawing+xml"/>
  <Override PartName="/xl/comments5.xml" ContentType="application/vnd.openxmlformats-officedocument.spreadsheetml.comments+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drawings/drawing5.xml" ContentType="application/vnd.openxmlformats-officedocument.drawing+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drawings/drawing6.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0" yWindow="-135" windowWidth="22830" windowHeight="10710"/>
    <workbookView minimized="1" xWindow="165" yWindow="6480" windowWidth="24120" windowHeight="6435"/>
  </bookViews>
  <sheets>
    <sheet name="Read Me" sheetId="4" r:id="rId1"/>
    <sheet name="2000" sheetId="9" r:id="rId2"/>
    <sheet name="2004" sheetId="24" r:id="rId3"/>
    <sheet name="2017" sheetId="26" r:id="rId4"/>
    <sheet name="2018" sheetId="29" r:id="rId5"/>
    <sheet name="Comparisons" sheetId="23" r:id="rId6"/>
    <sheet name="2018-WasToBe" sheetId="27" r:id="rId7"/>
    <sheet name="2004A" sheetId="5" r:id="rId8"/>
    <sheet name="2004-AUX" sheetId="15" r:id="rId9"/>
  </sheets>
  <definedNames>
    <definedName name="InflateFactr" localSheetId="1">'2000'!$A$58</definedName>
    <definedName name="InflateFactr" localSheetId="2">'2004'!$A$56</definedName>
    <definedName name="InflateFactr" localSheetId="3">'2017'!$A$58</definedName>
    <definedName name="InflateFactr" localSheetId="4">'2018'!$A$57</definedName>
    <definedName name="InflateFactr" localSheetId="6">'2018-WasToBe'!$A$66</definedName>
    <definedName name="InflateFactr">#REF!</definedName>
    <definedName name="MaxCred.MFJ" localSheetId="1">'2000'!$H$79</definedName>
    <definedName name="MaxCred.MFJ" localSheetId="2">'2004'!$H$80</definedName>
    <definedName name="MaxCred.MFJ" localSheetId="3">'2017'!$H$81</definedName>
    <definedName name="MaxCred.MFJ" localSheetId="4">'2018'!$H$80</definedName>
    <definedName name="MaxCred.Single" localSheetId="1">'2000'!$C$79</definedName>
    <definedName name="MaxCred.Single" localSheetId="2">'2004'!$C$80</definedName>
    <definedName name="MaxCred.Single" localSheetId="3">'2017'!$C$81</definedName>
    <definedName name="MaxCred.Single" localSheetId="4">'2018'!$C$80</definedName>
    <definedName name="MFJ.Exem.Plus.SD" localSheetId="1">'2000'!$G$66</definedName>
    <definedName name="MFJ.Exem.Plus.SD" localSheetId="2">'2004'!$G$64</definedName>
    <definedName name="MFJ.Exem.Plus.SD" localSheetId="3">'2017'!$G$66</definedName>
    <definedName name="MFJ.Exem.Plus.SD" localSheetId="4">'2018'!$G$65</definedName>
    <definedName name="MFJ.Exem.Plus.SD" localSheetId="6">'2018-WasToBe'!$G$77</definedName>
    <definedName name="MFJ.Exem.Plus.SD.2004" localSheetId="7">'2004A'!$G$33</definedName>
    <definedName name="MFJ.Exem.Plus.SD.2004" localSheetId="8">'2004-AUX'!$G$35</definedName>
    <definedName name="Notes.To.Developers" localSheetId="1">'2000'!$A$278</definedName>
    <definedName name="Notes.To.Developers" localSheetId="2">'2004'!$A$325</definedName>
    <definedName name="Notes.To.Developers" localSheetId="3">'2017'!$A$338</definedName>
    <definedName name="Notes.To.Developers" localSheetId="4">'2018'!$A$373</definedName>
    <definedName name="Notes.To.Developers" localSheetId="6">'2018-WasToBe'!$A$362</definedName>
    <definedName name="Notes.To.Developers" localSheetId="0">'Read Me'!$A$355</definedName>
    <definedName name="PIEnd.MFJ" localSheetId="1">'2000'!$H$76</definedName>
    <definedName name="PIEnd.MFJ" localSheetId="2">'2004'!$H$77</definedName>
    <definedName name="PIEnd.MFJ" localSheetId="3">'2017'!$H$78</definedName>
    <definedName name="PIEnd.MFJ" localSheetId="4">'2018'!$H$77</definedName>
    <definedName name="PIEnd.Single" localSheetId="1">'2000'!$C$76</definedName>
    <definedName name="PIEnd.Single" localSheetId="2">'2004'!$C$77</definedName>
    <definedName name="PIEnd.Single" localSheetId="3">'2017'!$C$78</definedName>
    <definedName name="PIEnd.Single" localSheetId="4">'2018'!$C$77</definedName>
    <definedName name="PIStart.MFJ" localSheetId="1">'2000'!$H$75</definedName>
    <definedName name="PIStart.MFJ" localSheetId="2">'2004'!$H$76</definedName>
    <definedName name="PIStart.MFJ" localSheetId="3">'2017'!$H$77</definedName>
    <definedName name="PIStart.MFJ" localSheetId="4">'2018'!$H$76</definedName>
    <definedName name="PIStart.Single" localSheetId="1">'2000'!$C$75</definedName>
    <definedName name="PIStart.Single" localSheetId="2">'2004'!$C$76</definedName>
    <definedName name="PIStart.Single" localSheetId="3">'2017'!$C$77</definedName>
    <definedName name="PIStart.Single" localSheetId="4">'2018'!$C$76</definedName>
    <definedName name="POEnd.MFJ" localSheetId="1">'2000'!$H$78</definedName>
    <definedName name="POEnd.MFJ" localSheetId="2">'2004'!$H$79</definedName>
    <definedName name="POEnd.MFJ" localSheetId="3">'2017'!$H$80</definedName>
    <definedName name="POEnd.MFJ" localSheetId="4">'2018'!$H$79</definedName>
    <definedName name="POEnd.Single" localSheetId="1">'2000'!$C$78</definedName>
    <definedName name="POEnd.Single" localSheetId="2">'2004'!$C$79</definedName>
    <definedName name="POEnd.Single" localSheetId="3">'2017'!$C$80</definedName>
    <definedName name="POEnd.Single" localSheetId="4">'2018'!$C$79</definedName>
    <definedName name="POStart.MFJ" localSheetId="1">'2000'!$H$77</definedName>
    <definedName name="POStart.MFJ" localSheetId="2">'2004'!$H$78</definedName>
    <definedName name="POStart.MFJ" localSheetId="3">'2017'!$H$79</definedName>
    <definedName name="POStart.MFJ" localSheetId="4">'2018'!$H$78</definedName>
    <definedName name="POStart.Single" localSheetId="1">'2000'!$C$77</definedName>
    <definedName name="POStart.Single" localSheetId="2">'2004'!$C$78</definedName>
    <definedName name="POStart.Single" localSheetId="3">'2017'!$C$79</definedName>
    <definedName name="POStart.Single" localSheetId="4">'2018'!$C$78</definedName>
    <definedName name="Single.Exem.Plus.SD" localSheetId="1">'2000'!$B$66</definedName>
    <definedName name="Single.Exem.Plus.SD" localSheetId="2">'2004'!$B$64</definedName>
    <definedName name="Single.Exem.Plus.SD" localSheetId="3">'2017'!$B$66</definedName>
    <definedName name="Single.Exem.Plus.SD" localSheetId="4">'2018'!$B$65</definedName>
    <definedName name="Single.Exem.Plus.SD" localSheetId="6">'2018-WasToBe'!$B$77</definedName>
    <definedName name="Single.Exem.Plus.SD.2004" localSheetId="7">'2004A'!$B$33</definedName>
    <definedName name="Single.Exem.Plus.SD.2004" localSheetId="8">'2004-AUX'!$B$35</definedName>
    <definedName name="T.MFJ" localSheetId="1">'2000'!$F$69:$I$73</definedName>
    <definedName name="T.MFJ" localSheetId="2">'2004'!$F$67:$I$75</definedName>
    <definedName name="T.MFJ" localSheetId="3">'2017'!$F$69:$I$75</definedName>
    <definedName name="T.MFJ" localSheetId="4">'2018'!$F$68:$I$74</definedName>
    <definedName name="T.MFJ" localSheetId="6">'2018-WasToBe'!$F$80:$I$86</definedName>
    <definedName name="T.MFJ.2004" localSheetId="7">'2004A'!$F$36:$I$41</definedName>
    <definedName name="T.MFJ.2004" localSheetId="8">'2004-AUX'!$F$38:$I$43</definedName>
    <definedName name="T.Single" localSheetId="1">'2000'!$A$69:$D$73</definedName>
    <definedName name="T.Single" localSheetId="2">'2004'!$A$67:$D$75</definedName>
    <definedName name="T.Single" localSheetId="3">'2017'!$A$69:$D$75</definedName>
    <definedName name="T.Single" localSheetId="4">'2018'!$A$68:$D$74</definedName>
    <definedName name="T.Single" localSheetId="6">'2018-WasToBe'!$A$80:$D$86</definedName>
    <definedName name="T.Single.2004" localSheetId="7">'2004A'!$A$36:$D$41</definedName>
    <definedName name="T.Single.2004" localSheetId="8">'2004-AUX'!$A$38:$D$43</definedName>
  </definedNames>
  <calcPr calcId="145621" calcMode="autoNoTable" iterate="1"/>
</workbook>
</file>

<file path=xl/calcChain.xml><?xml version="1.0" encoding="utf-8"?>
<calcChain xmlns="http://schemas.openxmlformats.org/spreadsheetml/2006/main">
  <c r="D134" i="27" l="1"/>
  <c r="C134" i="27"/>
  <c r="I193" i="4" l="1"/>
  <c r="I192" i="4"/>
  <c r="I191" i="4"/>
  <c r="I190" i="4"/>
  <c r="J193" i="4" l="1"/>
  <c r="J192" i="4"/>
  <c r="J191" i="4"/>
  <c r="J190" i="4"/>
  <c r="I189" i="4"/>
  <c r="J189" i="4" s="1"/>
  <c r="A188" i="4"/>
  <c r="L95" i="23"/>
  <c r="B94" i="23"/>
  <c r="D94" i="23" s="1"/>
  <c r="B93" i="23"/>
  <c r="E93" i="23" s="1"/>
  <c r="B92" i="23"/>
  <c r="L92" i="23" s="1"/>
  <c r="B91" i="23"/>
  <c r="L91" i="23" s="1"/>
  <c r="B90" i="23"/>
  <c r="D90" i="23" s="1"/>
  <c r="B89" i="23"/>
  <c r="C89" i="23" s="1"/>
  <c r="B88" i="23"/>
  <c r="C88" i="23" s="1"/>
  <c r="B87" i="23"/>
  <c r="C87" i="23" s="1"/>
  <c r="B86" i="23"/>
  <c r="D86" i="23" s="1"/>
  <c r="B85" i="23"/>
  <c r="E85" i="23" s="1"/>
  <c r="B84" i="23"/>
  <c r="L84" i="23" s="1"/>
  <c r="B83" i="23"/>
  <c r="L83" i="23" s="1"/>
  <c r="B82" i="23"/>
  <c r="D82" i="23" s="1"/>
  <c r="I374" i="23" s="1"/>
  <c r="B81" i="23"/>
  <c r="D81" i="23" s="1"/>
  <c r="B80" i="23"/>
  <c r="C80" i="23" s="1"/>
  <c r="B79" i="23"/>
  <c r="C79" i="23" s="1"/>
  <c r="B78" i="23"/>
  <c r="D78" i="23" s="1"/>
  <c r="I370" i="23" s="1"/>
  <c r="B77" i="23"/>
  <c r="E77" i="23" s="1"/>
  <c r="B76" i="23"/>
  <c r="L76" i="23" s="1"/>
  <c r="B75" i="23"/>
  <c r="L75" i="23" s="1"/>
  <c r="B74" i="23"/>
  <c r="F74" i="23" s="1"/>
  <c r="I363" i="23" s="1"/>
  <c r="I429" i="23" s="1"/>
  <c r="B73" i="23"/>
  <c r="L73" i="23" s="1"/>
  <c r="B72" i="23"/>
  <c r="F72" i="23" s="1"/>
  <c r="I359" i="23" s="1"/>
  <c r="I426" i="23" s="1"/>
  <c r="B71" i="23"/>
  <c r="F71" i="23" s="1"/>
  <c r="B70" i="23"/>
  <c r="D70" i="23" s="1"/>
  <c r="F64" i="23"/>
  <c r="E64" i="23"/>
  <c r="D64" i="23"/>
  <c r="C64" i="23"/>
  <c r="D37" i="4"/>
  <c r="F22" i="23"/>
  <c r="E22" i="23"/>
  <c r="D22" i="23"/>
  <c r="C22" i="23"/>
  <c r="E78" i="23" l="1"/>
  <c r="I78" i="23" s="1"/>
  <c r="C90" i="23"/>
  <c r="H90" i="23" s="1"/>
  <c r="L82" i="23"/>
  <c r="C73" i="23"/>
  <c r="C82" i="23"/>
  <c r="C74" i="23"/>
  <c r="L88" i="23"/>
  <c r="D72" i="23"/>
  <c r="I358" i="23" s="1"/>
  <c r="F81" i="23"/>
  <c r="L90" i="23"/>
  <c r="E88" i="23"/>
  <c r="E80" i="23"/>
  <c r="E81" i="23"/>
  <c r="I81" i="23" s="1"/>
  <c r="L89" i="23"/>
  <c r="D73" i="23"/>
  <c r="E82" i="23"/>
  <c r="I82" i="23" s="1"/>
  <c r="F82" i="23"/>
  <c r="I375" i="23" s="1"/>
  <c r="I438" i="23" s="1"/>
  <c r="D74" i="23"/>
  <c r="I362" i="23" s="1"/>
  <c r="F89" i="23"/>
  <c r="K89" i="23" s="1"/>
  <c r="E89" i="23"/>
  <c r="F90" i="23"/>
  <c r="E73" i="23"/>
  <c r="E90" i="23"/>
  <c r="I90" i="23" s="1"/>
  <c r="C81" i="23"/>
  <c r="H81" i="23" s="1"/>
  <c r="E74" i="23"/>
  <c r="L74" i="23"/>
  <c r="E79" i="23"/>
  <c r="D87" i="23"/>
  <c r="H87" i="23" s="1"/>
  <c r="L80" i="23"/>
  <c r="L77" i="23"/>
  <c r="D88" i="23"/>
  <c r="H88" i="23" s="1"/>
  <c r="L78" i="23"/>
  <c r="D89" i="23"/>
  <c r="H89" i="23" s="1"/>
  <c r="D71" i="23"/>
  <c r="E87" i="23"/>
  <c r="L81" i="23"/>
  <c r="L93" i="23"/>
  <c r="E94" i="23"/>
  <c r="I94" i="23" s="1"/>
  <c r="D79" i="23"/>
  <c r="H79" i="23" s="1"/>
  <c r="E70" i="23"/>
  <c r="I70" i="23" s="1"/>
  <c r="L70" i="23"/>
  <c r="D80" i="23"/>
  <c r="E71" i="23"/>
  <c r="L72" i="23"/>
  <c r="L85" i="23"/>
  <c r="F73" i="23"/>
  <c r="E72" i="23"/>
  <c r="J72" i="23" s="1"/>
  <c r="E86" i="23"/>
  <c r="I86" i="23" s="1"/>
  <c r="L86" i="23"/>
  <c r="C75" i="23"/>
  <c r="F75" i="23"/>
  <c r="F83" i="23"/>
  <c r="F91" i="23"/>
  <c r="C83" i="23"/>
  <c r="C91" i="23"/>
  <c r="L71" i="23"/>
  <c r="L79" i="23"/>
  <c r="L87" i="23"/>
  <c r="L94" i="23"/>
  <c r="F84" i="23"/>
  <c r="C76" i="23"/>
  <c r="I365" i="23" s="1"/>
  <c r="I431" i="23" s="1"/>
  <c r="F76" i="23"/>
  <c r="I367" i="23" s="1"/>
  <c r="I432" i="23" s="1"/>
  <c r="F92" i="23"/>
  <c r="C84" i="23"/>
  <c r="C92" i="23"/>
  <c r="C77" i="23"/>
  <c r="F77" i="23"/>
  <c r="F85" i="23"/>
  <c r="F93" i="23"/>
  <c r="J93" i="23" s="1"/>
  <c r="C85" i="23"/>
  <c r="C93" i="23"/>
  <c r="D75" i="23"/>
  <c r="D83" i="23"/>
  <c r="D91" i="23"/>
  <c r="C70" i="23"/>
  <c r="H70" i="23" s="1"/>
  <c r="C78" i="23"/>
  <c r="F78" i="23"/>
  <c r="I371" i="23" s="1"/>
  <c r="I435" i="23" s="1"/>
  <c r="F86" i="23"/>
  <c r="F94" i="23"/>
  <c r="C86" i="23"/>
  <c r="C94" i="23"/>
  <c r="H94" i="23" s="1"/>
  <c r="D76" i="23"/>
  <c r="I366" i="23" s="1"/>
  <c r="D84" i="23"/>
  <c r="D92" i="23"/>
  <c r="E75" i="23"/>
  <c r="E83" i="23"/>
  <c r="E91" i="23"/>
  <c r="C71" i="23"/>
  <c r="F79" i="23"/>
  <c r="K79" i="23" s="1"/>
  <c r="F87" i="23"/>
  <c r="K87" i="23" s="1"/>
  <c r="F70" i="23"/>
  <c r="D77" i="23"/>
  <c r="I77" i="23" s="1"/>
  <c r="D85" i="23"/>
  <c r="I85" i="23" s="1"/>
  <c r="D93" i="23"/>
  <c r="I93" i="23" s="1"/>
  <c r="E76" i="23"/>
  <c r="E84" i="23"/>
  <c r="E92" i="23"/>
  <c r="C72" i="23"/>
  <c r="F80" i="23"/>
  <c r="K80" i="23" s="1"/>
  <c r="F88" i="23"/>
  <c r="K88" i="23" s="1"/>
  <c r="C248" i="9"/>
  <c r="C341" i="29"/>
  <c r="B342" i="29"/>
  <c r="I346" i="29"/>
  <c r="E346" i="29"/>
  <c r="R432" i="23" l="1"/>
  <c r="H73" i="23"/>
  <c r="R365" i="23"/>
  <c r="K72" i="23"/>
  <c r="I357" i="23"/>
  <c r="R374" i="23"/>
  <c r="R367" i="23"/>
  <c r="R366" i="23"/>
  <c r="R362" i="23"/>
  <c r="R370" i="23"/>
  <c r="H74" i="23"/>
  <c r="I361" i="23"/>
  <c r="H78" i="23"/>
  <c r="I369" i="23"/>
  <c r="K90" i="23"/>
  <c r="H82" i="23"/>
  <c r="I373" i="23"/>
  <c r="I71" i="23"/>
  <c r="K77" i="23"/>
  <c r="K75" i="23"/>
  <c r="J89" i="23"/>
  <c r="K78" i="23"/>
  <c r="K70" i="23"/>
  <c r="I87" i="23"/>
  <c r="J88" i="23"/>
  <c r="K74" i="23"/>
  <c r="H71" i="23"/>
  <c r="I74" i="23"/>
  <c r="K82" i="23"/>
  <c r="K81" i="23"/>
  <c r="I73" i="23"/>
  <c r="J82" i="23"/>
  <c r="K92" i="23"/>
  <c r="I80" i="23"/>
  <c r="H72" i="23"/>
  <c r="J71" i="23"/>
  <c r="J90" i="23"/>
  <c r="H91" i="23"/>
  <c r="J87" i="23"/>
  <c r="J81" i="23"/>
  <c r="J86" i="23"/>
  <c r="J76" i="23"/>
  <c r="H83" i="23"/>
  <c r="J79" i="23"/>
  <c r="J74" i="23"/>
  <c r="J73" i="23"/>
  <c r="I92" i="23"/>
  <c r="I88" i="23"/>
  <c r="I72" i="23"/>
  <c r="J80" i="23"/>
  <c r="I79" i="23"/>
  <c r="I89" i="23"/>
  <c r="I84" i="23"/>
  <c r="K86" i="23"/>
  <c r="H75" i="23"/>
  <c r="H84" i="23"/>
  <c r="K73" i="23"/>
  <c r="I76" i="23"/>
  <c r="I91" i="23"/>
  <c r="K94" i="23"/>
  <c r="J92" i="23"/>
  <c r="H93" i="23"/>
  <c r="H80" i="23"/>
  <c r="K76" i="23"/>
  <c r="J94" i="23"/>
  <c r="J84" i="23"/>
  <c r="K71" i="23"/>
  <c r="K85" i="23"/>
  <c r="J91" i="23"/>
  <c r="H86" i="23"/>
  <c r="K91" i="23"/>
  <c r="J83" i="23"/>
  <c r="I75" i="23"/>
  <c r="J78" i="23"/>
  <c r="H92" i="23"/>
  <c r="K93" i="23"/>
  <c r="J70" i="23"/>
  <c r="H76" i="23"/>
  <c r="H85" i="23"/>
  <c r="K83" i="23"/>
  <c r="H77" i="23"/>
  <c r="J77" i="23"/>
  <c r="J75" i="23"/>
  <c r="J85" i="23"/>
  <c r="K84" i="23"/>
  <c r="I83" i="23"/>
  <c r="C321" i="27"/>
  <c r="B330" i="27"/>
  <c r="B331" i="27" s="1"/>
  <c r="B332" i="27" s="1"/>
  <c r="B333" i="27" s="1"/>
  <c r="B334" i="27" s="1"/>
  <c r="B335" i="27" s="1"/>
  <c r="B336" i="27" s="1"/>
  <c r="B337" i="27" s="1"/>
  <c r="B338" i="27" s="1"/>
  <c r="B339" i="27" s="1"/>
  <c r="B340" i="27" s="1"/>
  <c r="B341" i="27" s="1"/>
  <c r="B342" i="27" s="1"/>
  <c r="B343" i="27" s="1"/>
  <c r="B344" i="27" s="1"/>
  <c r="B345" i="27" s="1"/>
  <c r="B346" i="27" s="1"/>
  <c r="B347" i="27" s="1"/>
  <c r="B348" i="27" s="1"/>
  <c r="B349" i="27" s="1"/>
  <c r="B350" i="27" s="1"/>
  <c r="B351" i="27" s="1"/>
  <c r="B352" i="27" s="1"/>
  <c r="B353" i="27" s="1"/>
  <c r="R369" i="23" l="1"/>
  <c r="I434" i="23"/>
  <c r="R435" i="23" s="1"/>
  <c r="R359" i="23"/>
  <c r="I425" i="23"/>
  <c r="R426" i="23" s="1"/>
  <c r="R363" i="23"/>
  <c r="I428" i="23"/>
  <c r="R429" i="23" s="1"/>
  <c r="R373" i="23"/>
  <c r="I437" i="23"/>
  <c r="R438" i="23" s="1"/>
  <c r="M72" i="23"/>
  <c r="R375" i="23"/>
  <c r="M90" i="23"/>
  <c r="R361" i="23"/>
  <c r="R371" i="23"/>
  <c r="M78" i="23"/>
  <c r="M70" i="23"/>
  <c r="M89" i="23"/>
  <c r="M74" i="23"/>
  <c r="M93" i="23"/>
  <c r="M82" i="23"/>
  <c r="M88" i="23"/>
  <c r="M81" i="23"/>
  <c r="M87" i="23"/>
  <c r="M73" i="23"/>
  <c r="M71" i="23"/>
  <c r="M76" i="23"/>
  <c r="M86" i="23"/>
  <c r="M80" i="23"/>
  <c r="M91" i="23"/>
  <c r="M92" i="23"/>
  <c r="M94" i="23"/>
  <c r="M79" i="23"/>
  <c r="M75" i="23"/>
  <c r="M84" i="23"/>
  <c r="M85" i="23"/>
  <c r="M77" i="23"/>
  <c r="M83" i="23"/>
  <c r="A223" i="27"/>
  <c r="A523" i="23" l="1"/>
  <c r="A522" i="23"/>
  <c r="A521" i="23"/>
  <c r="A520" i="23"/>
  <c r="A519" i="23"/>
  <c r="A518" i="23"/>
  <c r="A517" i="23"/>
  <c r="A516" i="23"/>
  <c r="A515" i="23"/>
  <c r="A514" i="23"/>
  <c r="A513" i="23"/>
  <c r="A512" i="23"/>
  <c r="A511" i="23"/>
  <c r="A510" i="23"/>
  <c r="A509" i="23"/>
  <c r="A508" i="23"/>
  <c r="A507" i="23"/>
  <c r="A506" i="23"/>
  <c r="A505" i="23"/>
  <c r="A504" i="23"/>
  <c r="A503" i="23"/>
  <c r="A502" i="23"/>
  <c r="A501" i="23"/>
  <c r="A500" i="23"/>
  <c r="A499" i="23"/>
  <c r="G495" i="23"/>
  <c r="A486" i="23"/>
  <c r="A485" i="23"/>
  <c r="A484" i="23"/>
  <c r="A483" i="23"/>
  <c r="A482" i="23"/>
  <c r="A481" i="23"/>
  <c r="A480" i="23"/>
  <c r="A479" i="23"/>
  <c r="A478" i="23"/>
  <c r="A477" i="23"/>
  <c r="A476" i="23"/>
  <c r="A475" i="23"/>
  <c r="A474" i="23"/>
  <c r="A473" i="23"/>
  <c r="A472" i="23"/>
  <c r="A471" i="23"/>
  <c r="A470" i="23"/>
  <c r="A469" i="23"/>
  <c r="A468" i="23"/>
  <c r="A467" i="23"/>
  <c r="A466" i="23"/>
  <c r="A465" i="23"/>
  <c r="A464" i="23"/>
  <c r="A463" i="23"/>
  <c r="A462" i="23"/>
  <c r="A461" i="23"/>
  <c r="G456" i="23"/>
  <c r="C348" i="23"/>
  <c r="B347" i="23"/>
  <c r="B346" i="23"/>
  <c r="B345" i="23"/>
  <c r="B344" i="23"/>
  <c r="H336" i="23"/>
  <c r="G336" i="23"/>
  <c r="F336" i="23"/>
  <c r="E336" i="23"/>
  <c r="D336" i="23"/>
  <c r="C336" i="23"/>
  <c r="C335" i="23"/>
  <c r="C252" i="23"/>
  <c r="B251" i="23"/>
  <c r="B250" i="23"/>
  <c r="B249" i="23"/>
  <c r="B248" i="23"/>
  <c r="C160" i="23"/>
  <c r="B158" i="23"/>
  <c r="B157" i="23"/>
  <c r="C147" i="23"/>
  <c r="B156" i="23"/>
  <c r="M523" i="23"/>
  <c r="L523" i="23"/>
  <c r="K523" i="23"/>
  <c r="J523" i="23"/>
  <c r="I523" i="23"/>
  <c r="H523" i="23"/>
  <c r="G523" i="23"/>
  <c r="F523" i="23"/>
  <c r="E523" i="23"/>
  <c r="D523" i="23"/>
  <c r="C523" i="23"/>
  <c r="M522" i="23"/>
  <c r="L522" i="23"/>
  <c r="K522" i="23"/>
  <c r="J522" i="23"/>
  <c r="I522" i="23"/>
  <c r="H522" i="23"/>
  <c r="G522" i="23"/>
  <c r="F522" i="23"/>
  <c r="E522" i="23"/>
  <c r="D522" i="23"/>
  <c r="C522" i="23"/>
  <c r="M521" i="23"/>
  <c r="L521" i="23"/>
  <c r="K521" i="23"/>
  <c r="J521" i="23"/>
  <c r="I521" i="23"/>
  <c r="H521" i="23"/>
  <c r="G521" i="23"/>
  <c r="F521" i="23"/>
  <c r="E521" i="23"/>
  <c r="D521" i="23"/>
  <c r="C521" i="23"/>
  <c r="M520" i="23"/>
  <c r="L520" i="23"/>
  <c r="K520" i="23"/>
  <c r="J520" i="23"/>
  <c r="I520" i="23"/>
  <c r="H520" i="23"/>
  <c r="G520" i="23"/>
  <c r="F520" i="23"/>
  <c r="E520" i="23"/>
  <c r="D520" i="23"/>
  <c r="C520" i="23"/>
  <c r="M519" i="23"/>
  <c r="L519" i="23"/>
  <c r="K519" i="23"/>
  <c r="J519" i="23"/>
  <c r="I519" i="23"/>
  <c r="H519" i="23"/>
  <c r="G519" i="23"/>
  <c r="F519" i="23"/>
  <c r="E519" i="23"/>
  <c r="D519" i="23"/>
  <c r="C519" i="23"/>
  <c r="M518" i="23"/>
  <c r="L518" i="23"/>
  <c r="K518" i="23"/>
  <c r="J518" i="23"/>
  <c r="I518" i="23"/>
  <c r="H518" i="23"/>
  <c r="G518" i="23"/>
  <c r="F518" i="23"/>
  <c r="E518" i="23"/>
  <c r="D518" i="23"/>
  <c r="C518" i="23"/>
  <c r="M517" i="23"/>
  <c r="L517" i="23"/>
  <c r="K517" i="23"/>
  <c r="J517" i="23"/>
  <c r="I517" i="23"/>
  <c r="H517" i="23"/>
  <c r="G517" i="23"/>
  <c r="F517" i="23"/>
  <c r="E517" i="23"/>
  <c r="D517" i="23"/>
  <c r="C517" i="23"/>
  <c r="M516" i="23"/>
  <c r="L516" i="23"/>
  <c r="K516" i="23"/>
  <c r="J516" i="23"/>
  <c r="I516" i="23"/>
  <c r="H516" i="23"/>
  <c r="G516" i="23"/>
  <c r="F516" i="23"/>
  <c r="E516" i="23"/>
  <c r="D516" i="23"/>
  <c r="C516" i="23"/>
  <c r="M515" i="23"/>
  <c r="L515" i="23"/>
  <c r="K515" i="23"/>
  <c r="J515" i="23"/>
  <c r="I515" i="23"/>
  <c r="H515" i="23"/>
  <c r="G515" i="23"/>
  <c r="F515" i="23"/>
  <c r="E515" i="23"/>
  <c r="D515" i="23"/>
  <c r="C515" i="23"/>
  <c r="M514" i="23"/>
  <c r="L514" i="23"/>
  <c r="K514" i="23"/>
  <c r="J514" i="23"/>
  <c r="I514" i="23"/>
  <c r="H514" i="23"/>
  <c r="G514" i="23"/>
  <c r="F514" i="23"/>
  <c r="E514" i="23"/>
  <c r="D514" i="23"/>
  <c r="C514" i="23"/>
  <c r="M513" i="23"/>
  <c r="L513" i="23"/>
  <c r="K513" i="23"/>
  <c r="J513" i="23"/>
  <c r="I513" i="23"/>
  <c r="H513" i="23"/>
  <c r="G513" i="23"/>
  <c r="F513" i="23"/>
  <c r="E513" i="23"/>
  <c r="D513" i="23"/>
  <c r="C513" i="23"/>
  <c r="M512" i="23"/>
  <c r="L512" i="23"/>
  <c r="K512" i="23"/>
  <c r="J512" i="23"/>
  <c r="I512" i="23"/>
  <c r="H512" i="23"/>
  <c r="G512" i="23"/>
  <c r="F512" i="23"/>
  <c r="E512" i="23"/>
  <c r="D512" i="23"/>
  <c r="C512" i="23"/>
  <c r="M511" i="23"/>
  <c r="L511" i="23"/>
  <c r="K511" i="23"/>
  <c r="J511" i="23"/>
  <c r="I511" i="23"/>
  <c r="H511" i="23"/>
  <c r="G511" i="23"/>
  <c r="F511" i="23"/>
  <c r="E511" i="23"/>
  <c r="D511" i="23"/>
  <c r="C511" i="23"/>
  <c r="M510" i="23"/>
  <c r="L510" i="23"/>
  <c r="K510" i="23"/>
  <c r="J510" i="23"/>
  <c r="I510" i="23"/>
  <c r="H510" i="23"/>
  <c r="G510" i="23"/>
  <c r="F510" i="23"/>
  <c r="E510" i="23"/>
  <c r="D510" i="23"/>
  <c r="C510" i="23"/>
  <c r="M509" i="23"/>
  <c r="L509" i="23"/>
  <c r="K509" i="23"/>
  <c r="J509" i="23"/>
  <c r="I509" i="23"/>
  <c r="H509" i="23"/>
  <c r="G509" i="23"/>
  <c r="F509" i="23"/>
  <c r="E509" i="23"/>
  <c r="D509" i="23"/>
  <c r="C509" i="23"/>
  <c r="M508" i="23"/>
  <c r="L508" i="23"/>
  <c r="K508" i="23"/>
  <c r="J508" i="23"/>
  <c r="I508" i="23"/>
  <c r="H508" i="23"/>
  <c r="G508" i="23"/>
  <c r="F508" i="23"/>
  <c r="E508" i="23"/>
  <c r="D508" i="23"/>
  <c r="C508" i="23"/>
  <c r="M507" i="23"/>
  <c r="L507" i="23"/>
  <c r="K507" i="23"/>
  <c r="J507" i="23"/>
  <c r="I507" i="23"/>
  <c r="H507" i="23"/>
  <c r="G507" i="23"/>
  <c r="F507" i="23"/>
  <c r="E507" i="23"/>
  <c r="D507" i="23"/>
  <c r="C507" i="23"/>
  <c r="M506" i="23"/>
  <c r="L506" i="23"/>
  <c r="K506" i="23"/>
  <c r="J506" i="23"/>
  <c r="I506" i="23"/>
  <c r="H506" i="23"/>
  <c r="G506" i="23"/>
  <c r="F506" i="23"/>
  <c r="E506" i="23"/>
  <c r="D506" i="23"/>
  <c r="C506" i="23"/>
  <c r="M505" i="23"/>
  <c r="L505" i="23"/>
  <c r="K505" i="23"/>
  <c r="J505" i="23"/>
  <c r="I505" i="23"/>
  <c r="H505" i="23"/>
  <c r="G505" i="23"/>
  <c r="F505" i="23"/>
  <c r="E505" i="23"/>
  <c r="D505" i="23"/>
  <c r="C505" i="23"/>
  <c r="M504" i="23"/>
  <c r="L504" i="23"/>
  <c r="K504" i="23"/>
  <c r="J504" i="23"/>
  <c r="I504" i="23"/>
  <c r="H504" i="23"/>
  <c r="G504" i="23"/>
  <c r="F504" i="23"/>
  <c r="E504" i="23"/>
  <c r="D504" i="23"/>
  <c r="C504" i="23"/>
  <c r="M503" i="23"/>
  <c r="L503" i="23"/>
  <c r="K503" i="23"/>
  <c r="J503" i="23"/>
  <c r="I503" i="23"/>
  <c r="H503" i="23"/>
  <c r="G503" i="23"/>
  <c r="F503" i="23"/>
  <c r="E503" i="23"/>
  <c r="D503" i="23"/>
  <c r="C503" i="23"/>
  <c r="M502" i="23"/>
  <c r="L502" i="23"/>
  <c r="K502" i="23"/>
  <c r="J502" i="23"/>
  <c r="I502" i="23"/>
  <c r="H502" i="23"/>
  <c r="G502" i="23"/>
  <c r="F502" i="23"/>
  <c r="E502" i="23"/>
  <c r="D502" i="23"/>
  <c r="C502" i="23"/>
  <c r="M501" i="23"/>
  <c r="L501" i="23"/>
  <c r="K501" i="23"/>
  <c r="J501" i="23"/>
  <c r="I501" i="23"/>
  <c r="H501" i="23"/>
  <c r="G501" i="23"/>
  <c r="F501" i="23"/>
  <c r="E501" i="23"/>
  <c r="D501" i="23"/>
  <c r="C501" i="23"/>
  <c r="M500" i="23"/>
  <c r="L500" i="23"/>
  <c r="K500" i="23"/>
  <c r="J500" i="23"/>
  <c r="I500" i="23"/>
  <c r="H500" i="23"/>
  <c r="G500" i="23"/>
  <c r="F500" i="23"/>
  <c r="E500" i="23"/>
  <c r="D500" i="23"/>
  <c r="C500" i="23"/>
  <c r="M499" i="23"/>
  <c r="L499" i="23"/>
  <c r="K499" i="23"/>
  <c r="J499" i="23"/>
  <c r="I499" i="23"/>
  <c r="H499" i="23"/>
  <c r="G499" i="23"/>
  <c r="F499" i="23"/>
  <c r="E499" i="23"/>
  <c r="D499" i="23"/>
  <c r="C499" i="23"/>
  <c r="M486" i="23"/>
  <c r="L486" i="23"/>
  <c r="K486" i="23"/>
  <c r="J486" i="23"/>
  <c r="I486" i="23"/>
  <c r="H486" i="23"/>
  <c r="G486" i="23"/>
  <c r="F486" i="23"/>
  <c r="E486" i="23"/>
  <c r="D486" i="23"/>
  <c r="C486" i="23"/>
  <c r="M485" i="23"/>
  <c r="L485" i="23"/>
  <c r="K485" i="23"/>
  <c r="J485" i="23"/>
  <c r="I485" i="23"/>
  <c r="H485" i="23"/>
  <c r="G485" i="23"/>
  <c r="F485" i="23"/>
  <c r="E485" i="23"/>
  <c r="D485" i="23"/>
  <c r="C485" i="23"/>
  <c r="M484" i="23"/>
  <c r="L484" i="23"/>
  <c r="K484" i="23"/>
  <c r="J484" i="23"/>
  <c r="I484" i="23"/>
  <c r="H484" i="23"/>
  <c r="G484" i="23"/>
  <c r="F484" i="23"/>
  <c r="E484" i="23"/>
  <c r="D484" i="23"/>
  <c r="C484" i="23"/>
  <c r="M483" i="23"/>
  <c r="L483" i="23"/>
  <c r="K483" i="23"/>
  <c r="J483" i="23"/>
  <c r="I483" i="23"/>
  <c r="H483" i="23"/>
  <c r="G483" i="23"/>
  <c r="F483" i="23"/>
  <c r="E483" i="23"/>
  <c r="D483" i="23"/>
  <c r="C483" i="23"/>
  <c r="M482" i="23"/>
  <c r="L482" i="23"/>
  <c r="K482" i="23"/>
  <c r="J482" i="23"/>
  <c r="I482" i="23"/>
  <c r="H482" i="23"/>
  <c r="G482" i="23"/>
  <c r="F482" i="23"/>
  <c r="E482" i="23"/>
  <c r="D482" i="23"/>
  <c r="C482" i="23"/>
  <c r="M481" i="23"/>
  <c r="L481" i="23"/>
  <c r="K481" i="23"/>
  <c r="J481" i="23"/>
  <c r="I481" i="23"/>
  <c r="H481" i="23"/>
  <c r="G481" i="23"/>
  <c r="F481" i="23"/>
  <c r="E481" i="23"/>
  <c r="D481" i="23"/>
  <c r="C481" i="23"/>
  <c r="M480" i="23"/>
  <c r="L480" i="23"/>
  <c r="K480" i="23"/>
  <c r="J480" i="23"/>
  <c r="I480" i="23"/>
  <c r="H480" i="23"/>
  <c r="G480" i="23"/>
  <c r="F480" i="23"/>
  <c r="E480" i="23"/>
  <c r="D480" i="23"/>
  <c r="C480" i="23"/>
  <c r="M479" i="23"/>
  <c r="L479" i="23"/>
  <c r="K479" i="23"/>
  <c r="J479" i="23"/>
  <c r="I479" i="23"/>
  <c r="H479" i="23"/>
  <c r="G479" i="23"/>
  <c r="F479" i="23"/>
  <c r="E479" i="23"/>
  <c r="D479" i="23"/>
  <c r="C479" i="23"/>
  <c r="M478" i="23"/>
  <c r="L478" i="23"/>
  <c r="K478" i="23"/>
  <c r="J478" i="23"/>
  <c r="I478" i="23"/>
  <c r="H478" i="23"/>
  <c r="G478" i="23"/>
  <c r="F478" i="23"/>
  <c r="E478" i="23"/>
  <c r="D478" i="23"/>
  <c r="C478" i="23"/>
  <c r="M477" i="23"/>
  <c r="L477" i="23"/>
  <c r="K477" i="23"/>
  <c r="J477" i="23"/>
  <c r="I477" i="23"/>
  <c r="H477" i="23"/>
  <c r="G477" i="23"/>
  <c r="F477" i="23"/>
  <c r="E477" i="23"/>
  <c r="D477" i="23"/>
  <c r="C477" i="23"/>
  <c r="M476" i="23"/>
  <c r="L476" i="23"/>
  <c r="K476" i="23"/>
  <c r="J476" i="23"/>
  <c r="I476" i="23"/>
  <c r="H476" i="23"/>
  <c r="G476" i="23"/>
  <c r="F476" i="23"/>
  <c r="E476" i="23"/>
  <c r="D476" i="23"/>
  <c r="C476" i="23"/>
  <c r="M475" i="23"/>
  <c r="L475" i="23"/>
  <c r="K475" i="23"/>
  <c r="J475" i="23"/>
  <c r="I475" i="23"/>
  <c r="H475" i="23"/>
  <c r="G475" i="23"/>
  <c r="F475" i="23"/>
  <c r="E475" i="23"/>
  <c r="D475" i="23"/>
  <c r="C475" i="23"/>
  <c r="M474" i="23"/>
  <c r="L474" i="23"/>
  <c r="K474" i="23"/>
  <c r="J474" i="23"/>
  <c r="I474" i="23"/>
  <c r="H474" i="23"/>
  <c r="G474" i="23"/>
  <c r="F474" i="23"/>
  <c r="E474" i="23"/>
  <c r="D474" i="23"/>
  <c r="C474" i="23"/>
  <c r="M473" i="23"/>
  <c r="L473" i="23"/>
  <c r="K473" i="23"/>
  <c r="J473" i="23"/>
  <c r="I473" i="23"/>
  <c r="H473" i="23"/>
  <c r="G473" i="23"/>
  <c r="F473" i="23"/>
  <c r="E473" i="23"/>
  <c r="D473" i="23"/>
  <c r="C473" i="23"/>
  <c r="M472" i="23"/>
  <c r="L472" i="23"/>
  <c r="K472" i="23"/>
  <c r="J472" i="23"/>
  <c r="I472" i="23"/>
  <c r="H472" i="23"/>
  <c r="G472" i="23"/>
  <c r="F472" i="23"/>
  <c r="E472" i="23"/>
  <c r="D472" i="23"/>
  <c r="C472" i="23"/>
  <c r="M471" i="23"/>
  <c r="L471" i="23"/>
  <c r="K471" i="23"/>
  <c r="J471" i="23"/>
  <c r="I471" i="23"/>
  <c r="H471" i="23"/>
  <c r="G471" i="23"/>
  <c r="F471" i="23"/>
  <c r="E471" i="23"/>
  <c r="D471" i="23"/>
  <c r="C471" i="23"/>
  <c r="M470" i="23"/>
  <c r="L470" i="23"/>
  <c r="K470" i="23"/>
  <c r="J470" i="23"/>
  <c r="I470" i="23"/>
  <c r="H470" i="23"/>
  <c r="G470" i="23"/>
  <c r="F470" i="23"/>
  <c r="E470" i="23"/>
  <c r="D470" i="23"/>
  <c r="C470" i="23"/>
  <c r="M469" i="23"/>
  <c r="L469" i="23"/>
  <c r="K469" i="23"/>
  <c r="J469" i="23"/>
  <c r="I469" i="23"/>
  <c r="H469" i="23"/>
  <c r="G469" i="23"/>
  <c r="F469" i="23"/>
  <c r="E469" i="23"/>
  <c r="D469" i="23"/>
  <c r="C469" i="23"/>
  <c r="M468" i="23"/>
  <c r="L468" i="23"/>
  <c r="K468" i="23"/>
  <c r="J468" i="23"/>
  <c r="I468" i="23"/>
  <c r="H468" i="23"/>
  <c r="G468" i="23"/>
  <c r="F468" i="23"/>
  <c r="E468" i="23"/>
  <c r="D468" i="23"/>
  <c r="C468" i="23"/>
  <c r="M467" i="23"/>
  <c r="L467" i="23"/>
  <c r="K467" i="23"/>
  <c r="J467" i="23"/>
  <c r="I467" i="23"/>
  <c r="H467" i="23"/>
  <c r="G467" i="23"/>
  <c r="F467" i="23"/>
  <c r="E467" i="23"/>
  <c r="D467" i="23"/>
  <c r="C467" i="23"/>
  <c r="M466" i="23"/>
  <c r="L466" i="23"/>
  <c r="K466" i="23"/>
  <c r="J466" i="23"/>
  <c r="I466" i="23"/>
  <c r="H466" i="23"/>
  <c r="G466" i="23"/>
  <c r="F466" i="23"/>
  <c r="E466" i="23"/>
  <c r="D466" i="23"/>
  <c r="C466" i="23"/>
  <c r="M465" i="23"/>
  <c r="L465" i="23"/>
  <c r="K465" i="23"/>
  <c r="J465" i="23"/>
  <c r="I465" i="23"/>
  <c r="H465" i="23"/>
  <c r="G465" i="23"/>
  <c r="F465" i="23"/>
  <c r="E465" i="23"/>
  <c r="D465" i="23"/>
  <c r="C465" i="23"/>
  <c r="M464" i="23"/>
  <c r="L464" i="23"/>
  <c r="K464" i="23"/>
  <c r="J464" i="23"/>
  <c r="I464" i="23"/>
  <c r="H464" i="23"/>
  <c r="G464" i="23"/>
  <c r="F464" i="23"/>
  <c r="E464" i="23"/>
  <c r="D464" i="23"/>
  <c r="C464" i="23"/>
  <c r="M463" i="23"/>
  <c r="L463" i="23"/>
  <c r="K463" i="23"/>
  <c r="J463" i="23"/>
  <c r="I463" i="23"/>
  <c r="H463" i="23"/>
  <c r="G463" i="23"/>
  <c r="F463" i="23"/>
  <c r="E463" i="23"/>
  <c r="D463" i="23"/>
  <c r="C463" i="23"/>
  <c r="M462" i="23"/>
  <c r="L462" i="23"/>
  <c r="K462" i="23"/>
  <c r="J462" i="23"/>
  <c r="I462" i="23"/>
  <c r="H462" i="23"/>
  <c r="G462" i="23"/>
  <c r="F462" i="23"/>
  <c r="E462" i="23"/>
  <c r="D462" i="23"/>
  <c r="C462" i="23"/>
  <c r="M461" i="23"/>
  <c r="L461" i="23"/>
  <c r="K461" i="23"/>
  <c r="J461" i="23"/>
  <c r="I461" i="23"/>
  <c r="H461" i="23"/>
  <c r="G461" i="23"/>
  <c r="F461" i="23"/>
  <c r="E461" i="23"/>
  <c r="D461" i="23"/>
  <c r="C461" i="23"/>
  <c r="H343" i="23"/>
  <c r="G343" i="23"/>
  <c r="F343" i="23"/>
  <c r="E343" i="23"/>
  <c r="D343" i="23"/>
  <c r="C343" i="23"/>
  <c r="H342" i="23"/>
  <c r="G342" i="23"/>
  <c r="F342" i="23"/>
  <c r="E342" i="23"/>
  <c r="D342" i="23"/>
  <c r="C342" i="23"/>
  <c r="H341" i="23"/>
  <c r="G341" i="23"/>
  <c r="F341" i="23"/>
  <c r="E341" i="23"/>
  <c r="D341" i="23"/>
  <c r="C341" i="23"/>
  <c r="H340" i="23"/>
  <c r="G340" i="23"/>
  <c r="F340" i="23"/>
  <c r="E340" i="23"/>
  <c r="D340" i="23"/>
  <c r="C340" i="23"/>
  <c r="H339" i="23"/>
  <c r="G339" i="23"/>
  <c r="F339" i="23"/>
  <c r="E339" i="23"/>
  <c r="D339" i="23"/>
  <c r="C339" i="23"/>
  <c r="H338" i="23"/>
  <c r="G338" i="23"/>
  <c r="F338" i="23"/>
  <c r="E338" i="23"/>
  <c r="D338" i="23"/>
  <c r="C338" i="23"/>
  <c r="H337" i="23"/>
  <c r="G337" i="23"/>
  <c r="F337" i="23"/>
  <c r="E337" i="23"/>
  <c r="D337" i="23"/>
  <c r="C337" i="23"/>
  <c r="B343" i="23"/>
  <c r="B342" i="23"/>
  <c r="B341" i="23"/>
  <c r="B340" i="23"/>
  <c r="B339" i="23"/>
  <c r="B338" i="23"/>
  <c r="B337" i="23"/>
  <c r="B335" i="23"/>
  <c r="B332" i="23"/>
  <c r="B247" i="23"/>
  <c r="B246" i="23"/>
  <c r="B245" i="23"/>
  <c r="B280" i="23" s="1"/>
  <c r="B244" i="23"/>
  <c r="B243" i="23"/>
  <c r="B242" i="23"/>
  <c r="B241" i="23"/>
  <c r="H240" i="23"/>
  <c r="G240" i="23"/>
  <c r="F240" i="23"/>
  <c r="E240" i="23"/>
  <c r="D240" i="23"/>
  <c r="C240" i="23"/>
  <c r="C239" i="23"/>
  <c r="B238" i="23"/>
  <c r="B237" i="23"/>
  <c r="B236" i="23"/>
  <c r="H155" i="23"/>
  <c r="G155" i="23"/>
  <c r="F155" i="23"/>
  <c r="E155" i="23"/>
  <c r="D155" i="23"/>
  <c r="C155" i="23"/>
  <c r="H154" i="23"/>
  <c r="G154" i="23"/>
  <c r="F154" i="23"/>
  <c r="E154" i="23"/>
  <c r="D154" i="23"/>
  <c r="C154" i="23"/>
  <c r="H153" i="23"/>
  <c r="G153" i="23"/>
  <c r="F153" i="23"/>
  <c r="E153" i="23"/>
  <c r="D153" i="23"/>
  <c r="C153" i="23"/>
  <c r="H152" i="23"/>
  <c r="G152" i="23"/>
  <c r="F152" i="23"/>
  <c r="E152" i="23"/>
  <c r="D152" i="23"/>
  <c r="C152" i="23"/>
  <c r="H151" i="23"/>
  <c r="G151" i="23"/>
  <c r="F151" i="23"/>
  <c r="E151" i="23"/>
  <c r="D151" i="23"/>
  <c r="C151" i="23"/>
  <c r="H150" i="23"/>
  <c r="G150" i="23"/>
  <c r="F150" i="23"/>
  <c r="E150" i="23"/>
  <c r="D150" i="23"/>
  <c r="C150" i="23"/>
  <c r="H149" i="23"/>
  <c r="G149" i="23"/>
  <c r="F149" i="23"/>
  <c r="E149" i="23"/>
  <c r="D149" i="23"/>
  <c r="C149" i="23"/>
  <c r="B155" i="23"/>
  <c r="B154" i="23"/>
  <c r="B153" i="23"/>
  <c r="B152" i="23"/>
  <c r="B151" i="23"/>
  <c r="B150" i="23"/>
  <c r="B149" i="23"/>
  <c r="H148" i="23"/>
  <c r="G148" i="23"/>
  <c r="F148" i="23"/>
  <c r="E148" i="23"/>
  <c r="D148" i="23"/>
  <c r="C148" i="23"/>
  <c r="B144" i="23"/>
  <c r="O357" i="29"/>
  <c r="P357" i="29" s="1"/>
  <c r="O356" i="29"/>
  <c r="P356" i="29" s="1"/>
  <c r="O355" i="29"/>
  <c r="P355" i="29" s="1"/>
  <c r="O354" i="29"/>
  <c r="P354" i="29" s="1"/>
  <c r="O353" i="29"/>
  <c r="P353" i="29" s="1"/>
  <c r="O352" i="29"/>
  <c r="P352" i="29" s="1"/>
  <c r="O351" i="29"/>
  <c r="P351" i="29" s="1"/>
  <c r="O350" i="29"/>
  <c r="P350" i="29" s="1"/>
  <c r="O349" i="29"/>
  <c r="P349" i="29" s="1"/>
  <c r="O348" i="29"/>
  <c r="P348" i="29" s="1"/>
  <c r="O347" i="29"/>
  <c r="P347" i="29" s="1"/>
  <c r="A308" i="29"/>
  <c r="C299" i="29"/>
  <c r="O282" i="29"/>
  <c r="B348" i="23" s="1"/>
  <c r="A267" i="29"/>
  <c r="M248" i="29"/>
  <c r="L248" i="29"/>
  <c r="K248" i="29"/>
  <c r="J248" i="29"/>
  <c r="I248" i="29"/>
  <c r="H248" i="29"/>
  <c r="G248" i="29"/>
  <c r="F248" i="29"/>
  <c r="E248" i="29"/>
  <c r="D248" i="29"/>
  <c r="C248" i="29"/>
  <c r="M247" i="29"/>
  <c r="L247" i="29"/>
  <c r="K247" i="29"/>
  <c r="J247" i="29"/>
  <c r="I247" i="29"/>
  <c r="H247" i="29"/>
  <c r="G247" i="29"/>
  <c r="F247" i="29"/>
  <c r="E247" i="29"/>
  <c r="D247" i="29"/>
  <c r="C247" i="29"/>
  <c r="M246" i="29"/>
  <c r="L246" i="29"/>
  <c r="K246" i="29"/>
  <c r="J246" i="29"/>
  <c r="I246" i="29"/>
  <c r="H246" i="29"/>
  <c r="G246" i="29"/>
  <c r="F246" i="29"/>
  <c r="E246" i="29"/>
  <c r="D246" i="29"/>
  <c r="C246" i="29"/>
  <c r="M245" i="29"/>
  <c r="L245" i="29"/>
  <c r="K245" i="29"/>
  <c r="J245" i="29"/>
  <c r="I245" i="29"/>
  <c r="H245" i="29"/>
  <c r="G245" i="29"/>
  <c r="F245" i="29"/>
  <c r="E245" i="29"/>
  <c r="D245" i="29"/>
  <c r="C245" i="29"/>
  <c r="M244" i="29"/>
  <c r="L244" i="29"/>
  <c r="K244" i="29"/>
  <c r="J244" i="29"/>
  <c r="I244" i="29"/>
  <c r="H244" i="29"/>
  <c r="G244" i="29"/>
  <c r="F244" i="29"/>
  <c r="E244" i="29"/>
  <c r="D244" i="29"/>
  <c r="C244" i="29"/>
  <c r="M243" i="29"/>
  <c r="L243" i="29"/>
  <c r="K243" i="29"/>
  <c r="J243" i="29"/>
  <c r="I243" i="29"/>
  <c r="H243" i="29"/>
  <c r="G243" i="29"/>
  <c r="F243" i="29"/>
  <c r="E243" i="29"/>
  <c r="D243" i="29"/>
  <c r="C243" i="29"/>
  <c r="M242" i="29"/>
  <c r="L242" i="29"/>
  <c r="K242" i="29"/>
  <c r="J242" i="29"/>
  <c r="I242" i="29"/>
  <c r="H242" i="29"/>
  <c r="G242" i="29"/>
  <c r="F242" i="29"/>
  <c r="E242" i="29"/>
  <c r="D242" i="29"/>
  <c r="C242" i="29"/>
  <c r="M241" i="29"/>
  <c r="L241" i="29"/>
  <c r="K241" i="29"/>
  <c r="J241" i="29"/>
  <c r="I241" i="29"/>
  <c r="H241" i="29"/>
  <c r="G241" i="29"/>
  <c r="F241" i="29"/>
  <c r="E241" i="29"/>
  <c r="D241" i="29"/>
  <c r="C241" i="29"/>
  <c r="O241" i="29"/>
  <c r="B252" i="23" s="1"/>
  <c r="M240" i="29"/>
  <c r="L240" i="29"/>
  <c r="K240" i="29"/>
  <c r="J240" i="29"/>
  <c r="I240" i="29"/>
  <c r="H240" i="29"/>
  <c r="G240" i="29"/>
  <c r="F240" i="29"/>
  <c r="E240" i="29"/>
  <c r="D240" i="29"/>
  <c r="C240" i="29"/>
  <c r="M239" i="29"/>
  <c r="L239" i="29"/>
  <c r="K239" i="29"/>
  <c r="J239" i="29"/>
  <c r="I239" i="29"/>
  <c r="H239" i="29"/>
  <c r="G239" i="29"/>
  <c r="F239" i="29"/>
  <c r="E239" i="29"/>
  <c r="D239" i="29"/>
  <c r="C239" i="29"/>
  <c r="M238" i="29"/>
  <c r="L238" i="29"/>
  <c r="K238" i="29"/>
  <c r="J238" i="29"/>
  <c r="I238" i="29"/>
  <c r="H238" i="29"/>
  <c r="G238" i="29"/>
  <c r="F238" i="29"/>
  <c r="E238" i="29"/>
  <c r="D238" i="29"/>
  <c r="C238" i="29"/>
  <c r="M237" i="29"/>
  <c r="L237" i="29"/>
  <c r="K237" i="29"/>
  <c r="J237" i="29"/>
  <c r="I237" i="29"/>
  <c r="H237" i="29"/>
  <c r="G237" i="29"/>
  <c r="F237" i="29"/>
  <c r="E237" i="29"/>
  <c r="D237" i="29"/>
  <c r="C237" i="29"/>
  <c r="M236" i="29"/>
  <c r="L236" i="29"/>
  <c r="K236" i="29"/>
  <c r="J236" i="29"/>
  <c r="I236" i="29"/>
  <c r="H236" i="29"/>
  <c r="G236" i="29"/>
  <c r="F236" i="29"/>
  <c r="E236" i="29"/>
  <c r="D236" i="29"/>
  <c r="C236" i="29"/>
  <c r="U235" i="29"/>
  <c r="H247" i="23" s="1"/>
  <c r="T235" i="29"/>
  <c r="G247" i="23" s="1"/>
  <c r="S235" i="29"/>
  <c r="F247" i="23" s="1"/>
  <c r="R235" i="29"/>
  <c r="E247" i="23" s="1"/>
  <c r="Q235" i="29"/>
  <c r="D247" i="23" s="1"/>
  <c r="P235" i="29"/>
  <c r="C247" i="23" s="1"/>
  <c r="M235" i="29"/>
  <c r="L235" i="29"/>
  <c r="K235" i="29"/>
  <c r="J235" i="29"/>
  <c r="I235" i="29"/>
  <c r="H235" i="29"/>
  <c r="G235" i="29"/>
  <c r="F235" i="29"/>
  <c r="E235" i="29"/>
  <c r="D235" i="29"/>
  <c r="C235" i="29"/>
  <c r="U234" i="29"/>
  <c r="H246" i="23" s="1"/>
  <c r="T234" i="29"/>
  <c r="G246" i="23" s="1"/>
  <c r="S234" i="29"/>
  <c r="F246" i="23" s="1"/>
  <c r="R234" i="29"/>
  <c r="E246" i="23" s="1"/>
  <c r="Q234" i="29"/>
  <c r="D246" i="23" s="1"/>
  <c r="P234" i="29"/>
  <c r="C246" i="23" s="1"/>
  <c r="M234" i="29"/>
  <c r="L234" i="29"/>
  <c r="K234" i="29"/>
  <c r="J234" i="29"/>
  <c r="I234" i="29"/>
  <c r="H234" i="29"/>
  <c r="G234" i="29"/>
  <c r="F234" i="29"/>
  <c r="E234" i="29"/>
  <c r="D234" i="29"/>
  <c r="C234" i="29"/>
  <c r="U233" i="29"/>
  <c r="H245" i="23" s="1"/>
  <c r="H280" i="23" s="1"/>
  <c r="T233" i="29"/>
  <c r="G245" i="23" s="1"/>
  <c r="G280" i="23" s="1"/>
  <c r="S233" i="29"/>
  <c r="F245" i="23" s="1"/>
  <c r="F280" i="23" s="1"/>
  <c r="R233" i="29"/>
  <c r="E245" i="23" s="1"/>
  <c r="E280" i="23" s="1"/>
  <c r="Q233" i="29"/>
  <c r="D245" i="23" s="1"/>
  <c r="D280" i="23" s="1"/>
  <c r="P233" i="29"/>
  <c r="C245" i="23" s="1"/>
  <c r="C280" i="23" s="1"/>
  <c r="M233" i="29"/>
  <c r="L233" i="29"/>
  <c r="K233" i="29"/>
  <c r="J233" i="29"/>
  <c r="I233" i="29"/>
  <c r="H233" i="29"/>
  <c r="G233" i="29"/>
  <c r="F233" i="29"/>
  <c r="E233" i="29"/>
  <c r="D233" i="29"/>
  <c r="C233" i="29"/>
  <c r="U232" i="29"/>
  <c r="H244" i="23" s="1"/>
  <c r="T232" i="29"/>
  <c r="G244" i="23" s="1"/>
  <c r="S232" i="29"/>
  <c r="F244" i="23" s="1"/>
  <c r="R232" i="29"/>
  <c r="E244" i="23" s="1"/>
  <c r="Q232" i="29"/>
  <c r="D244" i="23" s="1"/>
  <c r="P232" i="29"/>
  <c r="C244" i="23" s="1"/>
  <c r="M232" i="29"/>
  <c r="L232" i="29"/>
  <c r="K232" i="29"/>
  <c r="J232" i="29"/>
  <c r="I232" i="29"/>
  <c r="H232" i="29"/>
  <c r="G232" i="29"/>
  <c r="F232" i="29"/>
  <c r="E232" i="29"/>
  <c r="D232" i="29"/>
  <c r="C232" i="29"/>
  <c r="U231" i="29"/>
  <c r="H243" i="23" s="1"/>
  <c r="T231" i="29"/>
  <c r="G243" i="23" s="1"/>
  <c r="S231" i="29"/>
  <c r="F243" i="23" s="1"/>
  <c r="R231" i="29"/>
  <c r="E243" i="23" s="1"/>
  <c r="Q231" i="29"/>
  <c r="D243" i="23" s="1"/>
  <c r="P231" i="29"/>
  <c r="C243" i="23" s="1"/>
  <c r="M231" i="29"/>
  <c r="L231" i="29"/>
  <c r="K231" i="29"/>
  <c r="J231" i="29"/>
  <c r="I231" i="29"/>
  <c r="H231" i="29"/>
  <c r="G231" i="29"/>
  <c r="F231" i="29"/>
  <c r="E231" i="29"/>
  <c r="D231" i="29"/>
  <c r="C231" i="29"/>
  <c r="U230" i="29"/>
  <c r="H242" i="23" s="1"/>
  <c r="T230" i="29"/>
  <c r="G242" i="23" s="1"/>
  <c r="S230" i="29"/>
  <c r="F242" i="23" s="1"/>
  <c r="R230" i="29"/>
  <c r="E242" i="23" s="1"/>
  <c r="Q230" i="29"/>
  <c r="D242" i="23" s="1"/>
  <c r="P230" i="29"/>
  <c r="C242" i="23" s="1"/>
  <c r="M230" i="29"/>
  <c r="L230" i="29"/>
  <c r="K230" i="29"/>
  <c r="J230" i="29"/>
  <c r="I230" i="29"/>
  <c r="H230" i="29"/>
  <c r="G230" i="29"/>
  <c r="F230" i="29"/>
  <c r="E230" i="29"/>
  <c r="D230" i="29"/>
  <c r="C230" i="29"/>
  <c r="U229" i="29"/>
  <c r="H241" i="23" s="1"/>
  <c r="T229" i="29"/>
  <c r="G241" i="23" s="1"/>
  <c r="S229" i="29"/>
  <c r="F241" i="23" s="1"/>
  <c r="R229" i="29"/>
  <c r="E241" i="23" s="1"/>
  <c r="Q229" i="29"/>
  <c r="D241" i="23" s="1"/>
  <c r="P229" i="29"/>
  <c r="C241" i="23" s="1"/>
  <c r="M229" i="29"/>
  <c r="L229" i="29"/>
  <c r="K229" i="29"/>
  <c r="J229" i="29"/>
  <c r="I229" i="29"/>
  <c r="H229" i="29"/>
  <c r="G229" i="29"/>
  <c r="F229" i="29"/>
  <c r="E229" i="29"/>
  <c r="D229" i="29"/>
  <c r="C229" i="29"/>
  <c r="M228" i="29"/>
  <c r="L228" i="29"/>
  <c r="K228" i="29"/>
  <c r="J228" i="29"/>
  <c r="I228" i="29"/>
  <c r="H228" i="29"/>
  <c r="G228" i="29"/>
  <c r="F228" i="29"/>
  <c r="E228" i="29"/>
  <c r="D228" i="29"/>
  <c r="C228" i="29"/>
  <c r="M227" i="29"/>
  <c r="L227" i="29"/>
  <c r="K227" i="29"/>
  <c r="J227" i="29"/>
  <c r="I227" i="29"/>
  <c r="H227" i="29"/>
  <c r="G227" i="29"/>
  <c r="F227" i="29"/>
  <c r="E227" i="29"/>
  <c r="D227" i="29"/>
  <c r="C227" i="29"/>
  <c r="M226" i="29"/>
  <c r="L226" i="29"/>
  <c r="K226" i="29"/>
  <c r="J226" i="29"/>
  <c r="I226" i="29"/>
  <c r="H226" i="29"/>
  <c r="G226" i="29"/>
  <c r="F226" i="29"/>
  <c r="E226" i="29"/>
  <c r="D226" i="29"/>
  <c r="C226" i="29"/>
  <c r="A226" i="29"/>
  <c r="M225" i="29"/>
  <c r="L225" i="29"/>
  <c r="K225" i="29"/>
  <c r="J225" i="29"/>
  <c r="I225" i="29"/>
  <c r="H225" i="29"/>
  <c r="G225" i="29"/>
  <c r="F225" i="29"/>
  <c r="E225" i="29"/>
  <c r="D225" i="29"/>
  <c r="C225" i="29"/>
  <c r="M224" i="29"/>
  <c r="L224" i="29"/>
  <c r="K224" i="29"/>
  <c r="J224" i="29"/>
  <c r="I224" i="29"/>
  <c r="H224" i="29"/>
  <c r="G224" i="29"/>
  <c r="F224" i="29"/>
  <c r="E224" i="29"/>
  <c r="D224" i="29"/>
  <c r="C224" i="29"/>
  <c r="A205" i="29"/>
  <c r="G202" i="29"/>
  <c r="F202" i="29"/>
  <c r="E202" i="29"/>
  <c r="D202" i="29"/>
  <c r="C202" i="29"/>
  <c r="B202" i="29"/>
  <c r="A202" i="29"/>
  <c r="G201" i="29"/>
  <c r="F201" i="29"/>
  <c r="E201" i="29"/>
  <c r="D201" i="29"/>
  <c r="C201" i="29"/>
  <c r="B201" i="29"/>
  <c r="A201" i="29"/>
  <c r="G200" i="29"/>
  <c r="F200" i="29"/>
  <c r="E200" i="29"/>
  <c r="D200" i="29"/>
  <c r="C200" i="29"/>
  <c r="B200" i="29"/>
  <c r="A200" i="29"/>
  <c r="G199" i="29"/>
  <c r="F199" i="29"/>
  <c r="E199" i="29"/>
  <c r="D199" i="29"/>
  <c r="C199" i="29"/>
  <c r="B199" i="29"/>
  <c r="A199" i="29"/>
  <c r="G198" i="29"/>
  <c r="F198" i="29"/>
  <c r="E198" i="29"/>
  <c r="D198" i="29"/>
  <c r="C198" i="29"/>
  <c r="B198" i="29"/>
  <c r="A198" i="29"/>
  <c r="G197" i="29"/>
  <c r="F197" i="29"/>
  <c r="E197" i="29"/>
  <c r="D197" i="29"/>
  <c r="C197" i="29"/>
  <c r="B197" i="29"/>
  <c r="A197" i="29"/>
  <c r="G194" i="29"/>
  <c r="F194" i="29"/>
  <c r="E194" i="29"/>
  <c r="D194" i="29"/>
  <c r="C194" i="29"/>
  <c r="B194" i="29"/>
  <c r="A192" i="29"/>
  <c r="Y180" i="29"/>
  <c r="Z179" i="29"/>
  <c r="Y179" i="29"/>
  <c r="Z178" i="29"/>
  <c r="Y178" i="29"/>
  <c r="Z177" i="29"/>
  <c r="Y177" i="29"/>
  <c r="Z176" i="29"/>
  <c r="AA176" i="29" s="1"/>
  <c r="Y176" i="29"/>
  <c r="Z175" i="29"/>
  <c r="Y175" i="29"/>
  <c r="Z174" i="29"/>
  <c r="Y174" i="29"/>
  <c r="Z173" i="29"/>
  <c r="Y173" i="29"/>
  <c r="Z172" i="29"/>
  <c r="AA172" i="29" s="1"/>
  <c r="Y172" i="29"/>
  <c r="Z171" i="29"/>
  <c r="Y171" i="29"/>
  <c r="Z170" i="29"/>
  <c r="Y170" i="29"/>
  <c r="Z169" i="29"/>
  <c r="Y169" i="29"/>
  <c r="Z168" i="29"/>
  <c r="AA168" i="29" s="1"/>
  <c r="Y168" i="29"/>
  <c r="Z167" i="29"/>
  <c r="Y167" i="29"/>
  <c r="Z166" i="29"/>
  <c r="Y166" i="29"/>
  <c r="Z165" i="29"/>
  <c r="Y165" i="29"/>
  <c r="Z164" i="29"/>
  <c r="AA164" i="29" s="1"/>
  <c r="Y164" i="29"/>
  <c r="Z163" i="29"/>
  <c r="Y163" i="29"/>
  <c r="Z162" i="29"/>
  <c r="Y162" i="29"/>
  <c r="Z161" i="29"/>
  <c r="Y161" i="29"/>
  <c r="Z160" i="29"/>
  <c r="AA160" i="29" s="1"/>
  <c r="Y160" i="29"/>
  <c r="Z159" i="29"/>
  <c r="Y159" i="29"/>
  <c r="Z158" i="29"/>
  <c r="Y158" i="29"/>
  <c r="Z157" i="29"/>
  <c r="Y157" i="29"/>
  <c r="Z156" i="29"/>
  <c r="Y156" i="29"/>
  <c r="Z155" i="29"/>
  <c r="Y155" i="29"/>
  <c r="Z154" i="29"/>
  <c r="Y154" i="29"/>
  <c r="Z153" i="29"/>
  <c r="Y153" i="29"/>
  <c r="Z152" i="29"/>
  <c r="Y152" i="29"/>
  <c r="Z151" i="29"/>
  <c r="Y151" i="29"/>
  <c r="Z150" i="29"/>
  <c r="Y150" i="29"/>
  <c r="Z149" i="29"/>
  <c r="Y149" i="29"/>
  <c r="Z148" i="29"/>
  <c r="Y148" i="29"/>
  <c r="O149" i="29"/>
  <c r="B160" i="23" s="1"/>
  <c r="Z147" i="29"/>
  <c r="Y147" i="29"/>
  <c r="Z146" i="29"/>
  <c r="Y146" i="29"/>
  <c r="Z145" i="29"/>
  <c r="Y145" i="29"/>
  <c r="Z144" i="29"/>
  <c r="Y144" i="29"/>
  <c r="Z143" i="29"/>
  <c r="Y143" i="29"/>
  <c r="W143" i="29"/>
  <c r="X143" i="29" s="1"/>
  <c r="Z142" i="29"/>
  <c r="Y142" i="29"/>
  <c r="W142" i="29"/>
  <c r="X142" i="29" s="1"/>
  <c r="Z141" i="29"/>
  <c r="Y141" i="29"/>
  <c r="W141" i="29"/>
  <c r="X141" i="29" s="1"/>
  <c r="Z140" i="29"/>
  <c r="Y140" i="29"/>
  <c r="W140" i="29"/>
  <c r="X140" i="29" s="1"/>
  <c r="Z139" i="29"/>
  <c r="Y139" i="29"/>
  <c r="W139" i="29"/>
  <c r="X139" i="29" s="1"/>
  <c r="Z138" i="29"/>
  <c r="Y138" i="29"/>
  <c r="W138" i="29"/>
  <c r="X138" i="29" s="1"/>
  <c r="Z137" i="29"/>
  <c r="Y137" i="29"/>
  <c r="W137" i="29"/>
  <c r="X137" i="29" s="1"/>
  <c r="Z136" i="29"/>
  <c r="Y136" i="29"/>
  <c r="Z135" i="29"/>
  <c r="Y135" i="29"/>
  <c r="Z134" i="29"/>
  <c r="Y134" i="29"/>
  <c r="A134" i="29"/>
  <c r="Z133" i="29"/>
  <c r="Y133" i="29"/>
  <c r="Z132" i="29"/>
  <c r="Y132" i="29"/>
  <c r="H110" i="29"/>
  <c r="D110" i="29"/>
  <c r="E110" i="29" s="1"/>
  <c r="A109" i="29"/>
  <c r="F97" i="29"/>
  <c r="H97" i="29" s="1"/>
  <c r="A96" i="29"/>
  <c r="B82" i="29"/>
  <c r="H80" i="29"/>
  <c r="C80" i="29"/>
  <c r="H79" i="29"/>
  <c r="C79" i="29"/>
  <c r="H78" i="29"/>
  <c r="C78" i="29"/>
  <c r="H77" i="29"/>
  <c r="C77" i="29"/>
  <c r="H76" i="29"/>
  <c r="C76" i="29"/>
  <c r="L74" i="29"/>
  <c r="F74" i="29"/>
  <c r="G73" i="29" s="1"/>
  <c r="A74" i="29"/>
  <c r="B73" i="29" s="1"/>
  <c r="L73" i="29"/>
  <c r="F73" i="29"/>
  <c r="G72" i="29" s="1"/>
  <c r="A73" i="29"/>
  <c r="B72" i="29" s="1"/>
  <c r="L72" i="29"/>
  <c r="F72" i="29"/>
  <c r="G71" i="29" s="1"/>
  <c r="A72" i="29"/>
  <c r="B71" i="29" s="1"/>
  <c r="L71" i="29"/>
  <c r="F71" i="29"/>
  <c r="G70" i="29" s="1"/>
  <c r="A71" i="29"/>
  <c r="B70" i="29" s="1"/>
  <c r="L70" i="29"/>
  <c r="F70" i="29"/>
  <c r="G69" i="29" s="1"/>
  <c r="A70" i="29"/>
  <c r="B69" i="29" s="1"/>
  <c r="L69" i="29"/>
  <c r="F69" i="29"/>
  <c r="I69" i="29" s="1"/>
  <c r="A69" i="29"/>
  <c r="D69" i="29" s="1"/>
  <c r="L68" i="29"/>
  <c r="A68" i="29"/>
  <c r="G64" i="29"/>
  <c r="B64" i="29"/>
  <c r="B63" i="29"/>
  <c r="L46" i="29"/>
  <c r="L45" i="29"/>
  <c r="G45" i="29"/>
  <c r="B45" i="29"/>
  <c r="M45" i="29" s="1"/>
  <c r="L44" i="29"/>
  <c r="G44" i="29"/>
  <c r="B44" i="29"/>
  <c r="M44" i="29" s="1"/>
  <c r="L43" i="29"/>
  <c r="G43" i="29"/>
  <c r="N43" i="29" s="1"/>
  <c r="B43" i="29"/>
  <c r="M43" i="29" s="1"/>
  <c r="L42" i="29"/>
  <c r="G42" i="29"/>
  <c r="B42" i="29"/>
  <c r="M42" i="29" s="1"/>
  <c r="L41" i="29"/>
  <c r="I41" i="29"/>
  <c r="I42" i="29" s="1"/>
  <c r="I43" i="29" s="1"/>
  <c r="I44" i="29" s="1"/>
  <c r="I45" i="29" s="1"/>
  <c r="I46" i="29" s="1"/>
  <c r="G41" i="29"/>
  <c r="N41" i="29" s="1"/>
  <c r="D41" i="29"/>
  <c r="D42" i="29" s="1"/>
  <c r="D43" i="29" s="1"/>
  <c r="D44" i="29" s="1"/>
  <c r="D45" i="29" s="1"/>
  <c r="D46" i="29" s="1"/>
  <c r="B41" i="29"/>
  <c r="M41" i="29" s="1"/>
  <c r="L40" i="29"/>
  <c r="G40" i="29"/>
  <c r="B40" i="29"/>
  <c r="M40" i="29" s="1"/>
  <c r="B37" i="29"/>
  <c r="B65" i="29" s="1"/>
  <c r="G63" i="29"/>
  <c r="C299" i="26"/>
  <c r="A206" i="26"/>
  <c r="Y181" i="26"/>
  <c r="Y132" i="24"/>
  <c r="Z132" i="24"/>
  <c r="Y133" i="24"/>
  <c r="Z133" i="24"/>
  <c r="Y134" i="24"/>
  <c r="Z134" i="24"/>
  <c r="Y135" i="24"/>
  <c r="Z135" i="24"/>
  <c r="Y136" i="24"/>
  <c r="Z136" i="24"/>
  <c r="Y137" i="24"/>
  <c r="Z137" i="24"/>
  <c r="Y138" i="24"/>
  <c r="Z138" i="24"/>
  <c r="Y139" i="24"/>
  <c r="Z139" i="24"/>
  <c r="Y140" i="24"/>
  <c r="Z140" i="24"/>
  <c r="Y141" i="24"/>
  <c r="Z141" i="24"/>
  <c r="Y142" i="24"/>
  <c r="Z142" i="24"/>
  <c r="Y143" i="24"/>
  <c r="Z143" i="24"/>
  <c r="Y144" i="24"/>
  <c r="Z144" i="24"/>
  <c r="Y145" i="24"/>
  <c r="Z145" i="24"/>
  <c r="Y146" i="24"/>
  <c r="Z146" i="24"/>
  <c r="Y147" i="24"/>
  <c r="Z147" i="24"/>
  <c r="Y148" i="24"/>
  <c r="Z148" i="24"/>
  <c r="Y149" i="24"/>
  <c r="Z149" i="24"/>
  <c r="Y150" i="24"/>
  <c r="Z150" i="24"/>
  <c r="Y151" i="24"/>
  <c r="Z151" i="24"/>
  <c r="Y152" i="24"/>
  <c r="Z152" i="24"/>
  <c r="Y153" i="24"/>
  <c r="Z153" i="24"/>
  <c r="Y154" i="24"/>
  <c r="Z154" i="24"/>
  <c r="Y155" i="24"/>
  <c r="Z155" i="24"/>
  <c r="Y156" i="24"/>
  <c r="Z156" i="24"/>
  <c r="Y157" i="24"/>
  <c r="Z157" i="24"/>
  <c r="Y158" i="24"/>
  <c r="Z158" i="24"/>
  <c r="Y159" i="24"/>
  <c r="Z159" i="24"/>
  <c r="Y160" i="24"/>
  <c r="Z160" i="24"/>
  <c r="Y161" i="24"/>
  <c r="Z161" i="24"/>
  <c r="Y162" i="24"/>
  <c r="Z162" i="24"/>
  <c r="Y163" i="24"/>
  <c r="Z163" i="24"/>
  <c r="Y164" i="24"/>
  <c r="Z164" i="24"/>
  <c r="AA164" i="24" s="1"/>
  <c r="Y165" i="24"/>
  <c r="Z165" i="24"/>
  <c r="AA165" i="24" s="1"/>
  <c r="Y166" i="24"/>
  <c r="Z166" i="24"/>
  <c r="Y167" i="24"/>
  <c r="Z167" i="24"/>
  <c r="AA167" i="24" s="1"/>
  <c r="Y168" i="24"/>
  <c r="Z168" i="24"/>
  <c r="AA168" i="24" s="1"/>
  <c r="Y169" i="24"/>
  <c r="Z169" i="24"/>
  <c r="Y170" i="24"/>
  <c r="Z170" i="24"/>
  <c r="Y171" i="24"/>
  <c r="Z171" i="24"/>
  <c r="AA171" i="24" s="1"/>
  <c r="Y172" i="24"/>
  <c r="Z172" i="24"/>
  <c r="AA172" i="24" s="1"/>
  <c r="Y173" i="24"/>
  <c r="Z173" i="24"/>
  <c r="AA173" i="24" s="1"/>
  <c r="Y174" i="24"/>
  <c r="Z174" i="24"/>
  <c r="Y175" i="24"/>
  <c r="Z175" i="24"/>
  <c r="AA175" i="24" s="1"/>
  <c r="Y176" i="24"/>
  <c r="Z176" i="24"/>
  <c r="AA176" i="24" s="1"/>
  <c r="Y177" i="24"/>
  <c r="Z177" i="24"/>
  <c r="Y178" i="24"/>
  <c r="Z178" i="24"/>
  <c r="Y179" i="24"/>
  <c r="Z179" i="24"/>
  <c r="AA179" i="24" s="1"/>
  <c r="Y180" i="24"/>
  <c r="W143" i="24"/>
  <c r="X143" i="24" s="1"/>
  <c r="W142" i="24"/>
  <c r="X142" i="24" s="1"/>
  <c r="W141" i="24"/>
  <c r="X141" i="24" s="1"/>
  <c r="W140" i="24"/>
  <c r="X140" i="24" s="1"/>
  <c r="W139" i="24"/>
  <c r="X139" i="24" s="1"/>
  <c r="W138" i="24"/>
  <c r="X138" i="24" s="1"/>
  <c r="W137" i="24"/>
  <c r="X137" i="24" s="1"/>
  <c r="Z180" i="26"/>
  <c r="Y180" i="26"/>
  <c r="Z179" i="26"/>
  <c r="Y179" i="26"/>
  <c r="Z178" i="26"/>
  <c r="Y178" i="26"/>
  <c r="Z177" i="26"/>
  <c r="Y177" i="26"/>
  <c r="Z176" i="26"/>
  <c r="Y176" i="26"/>
  <c r="Z175" i="26"/>
  <c r="Y175" i="26"/>
  <c r="Z174" i="26"/>
  <c r="Y174" i="26"/>
  <c r="Z173" i="26"/>
  <c r="Y173" i="26"/>
  <c r="Z172" i="26"/>
  <c r="Y172" i="26"/>
  <c r="Z171" i="26"/>
  <c r="Y171" i="26"/>
  <c r="Z170" i="26"/>
  <c r="Y170" i="26"/>
  <c r="Z169" i="26"/>
  <c r="Y169" i="26"/>
  <c r="Z168" i="26"/>
  <c r="Y168" i="26"/>
  <c r="Z167" i="26"/>
  <c r="Y167" i="26"/>
  <c r="Z166" i="26"/>
  <c r="Y166" i="26"/>
  <c r="Z165" i="26"/>
  <c r="Y165" i="26"/>
  <c r="Z164" i="26"/>
  <c r="Y164" i="26"/>
  <c r="Z163" i="26"/>
  <c r="Y163" i="26"/>
  <c r="Z162" i="26"/>
  <c r="Y162" i="26"/>
  <c r="Z161" i="26"/>
  <c r="Y161" i="26"/>
  <c r="Z160" i="26"/>
  <c r="Y160" i="26"/>
  <c r="Z159" i="26"/>
  <c r="Y159" i="26"/>
  <c r="Z158" i="26"/>
  <c r="Y158" i="26"/>
  <c r="Z157" i="26"/>
  <c r="Y157" i="26"/>
  <c r="Z156" i="26"/>
  <c r="Y156" i="26"/>
  <c r="Z155" i="26"/>
  <c r="Y155" i="26"/>
  <c r="Z154" i="26"/>
  <c r="Y154" i="26"/>
  <c r="Z153" i="26"/>
  <c r="Y153" i="26"/>
  <c r="Z152" i="26"/>
  <c r="Y152" i="26"/>
  <c r="Z151" i="26"/>
  <c r="Y151" i="26"/>
  <c r="Z150" i="26"/>
  <c r="Y150" i="26"/>
  <c r="Z149" i="26"/>
  <c r="Y149" i="26"/>
  <c r="Z148" i="26"/>
  <c r="Y148" i="26"/>
  <c r="Z147" i="26"/>
  <c r="Y147" i="26"/>
  <c r="Z146" i="26"/>
  <c r="Y146" i="26"/>
  <c r="Z145" i="26"/>
  <c r="Y145" i="26"/>
  <c r="Z144" i="26"/>
  <c r="Y144" i="26"/>
  <c r="Z143" i="26"/>
  <c r="Y143" i="26"/>
  <c r="Z142" i="26"/>
  <c r="Y142" i="26"/>
  <c r="Z141" i="26"/>
  <c r="Y141" i="26"/>
  <c r="Z140" i="26"/>
  <c r="Y140" i="26"/>
  <c r="Z139" i="26"/>
  <c r="Y139" i="26"/>
  <c r="Z138" i="26"/>
  <c r="Y138" i="26"/>
  <c r="Z137" i="26"/>
  <c r="Y137" i="26"/>
  <c r="Z136" i="26"/>
  <c r="Y136" i="26"/>
  <c r="Z135" i="26"/>
  <c r="Y135" i="26"/>
  <c r="Z134" i="26"/>
  <c r="Y134" i="26"/>
  <c r="Z133" i="26"/>
  <c r="Y133" i="26"/>
  <c r="W144" i="26"/>
  <c r="X144" i="26" s="1"/>
  <c r="W143" i="26"/>
  <c r="X143" i="26" s="1"/>
  <c r="W142" i="26"/>
  <c r="X142" i="26" s="1"/>
  <c r="W141" i="26"/>
  <c r="X141" i="26" s="1"/>
  <c r="W140" i="26"/>
  <c r="X140" i="26" s="1"/>
  <c r="W139" i="26"/>
  <c r="X139" i="26" s="1"/>
  <c r="W138" i="26"/>
  <c r="X138" i="26" s="1"/>
  <c r="AA159" i="24" l="1"/>
  <c r="AA178" i="24"/>
  <c r="AA174" i="24"/>
  <c r="AA170" i="24"/>
  <c r="AA166" i="24"/>
  <c r="AA162" i="24"/>
  <c r="N481" i="23"/>
  <c r="N465" i="23"/>
  <c r="N501" i="23"/>
  <c r="N509" i="23"/>
  <c r="N517" i="23"/>
  <c r="N473" i="23"/>
  <c r="N484" i="23"/>
  <c r="N512" i="23"/>
  <c r="N520" i="23"/>
  <c r="N463" i="23"/>
  <c r="N471" i="23"/>
  <c r="N479" i="23"/>
  <c r="N507" i="23"/>
  <c r="N515" i="23"/>
  <c r="N523" i="23"/>
  <c r="N466" i="23"/>
  <c r="N474" i="23"/>
  <c r="N482" i="23"/>
  <c r="N502" i="23"/>
  <c r="N510" i="23"/>
  <c r="N518" i="23"/>
  <c r="N504" i="23"/>
  <c r="N469" i="23"/>
  <c r="N485" i="23"/>
  <c r="N513" i="23"/>
  <c r="N500" i="23"/>
  <c r="N468" i="23"/>
  <c r="N499" i="23"/>
  <c r="N461" i="23"/>
  <c r="N477" i="23"/>
  <c r="N521" i="23"/>
  <c r="N508" i="23"/>
  <c r="N467" i="23"/>
  <c r="N475" i="23"/>
  <c r="N483" i="23"/>
  <c r="N503" i="23"/>
  <c r="N511" i="23"/>
  <c r="N519" i="23"/>
  <c r="N476" i="23"/>
  <c r="N505" i="23"/>
  <c r="N464" i="23"/>
  <c r="N472" i="23"/>
  <c r="N480" i="23"/>
  <c r="N516" i="23"/>
  <c r="N462" i="23"/>
  <c r="N470" i="23"/>
  <c r="N478" i="23"/>
  <c r="N486" i="23"/>
  <c r="N506" i="23"/>
  <c r="N514" i="23"/>
  <c r="N522" i="23"/>
  <c r="C375" i="23"/>
  <c r="C438" i="23"/>
  <c r="D375" i="23"/>
  <c r="D438" i="23"/>
  <c r="F375" i="23"/>
  <c r="F438" i="23"/>
  <c r="E375" i="23"/>
  <c r="E438" i="23"/>
  <c r="G375" i="23"/>
  <c r="G438" i="23"/>
  <c r="B375" i="23"/>
  <c r="B438" i="23"/>
  <c r="H375" i="23"/>
  <c r="H438" i="23"/>
  <c r="AA161" i="26"/>
  <c r="AA165" i="26"/>
  <c r="AA167" i="26"/>
  <c r="AA175" i="26"/>
  <c r="AA176" i="26"/>
  <c r="AA180" i="26"/>
  <c r="AA147" i="29"/>
  <c r="AA148" i="29"/>
  <c r="AA152" i="29"/>
  <c r="AA143" i="29"/>
  <c r="AA136" i="29"/>
  <c r="AA156" i="29"/>
  <c r="AA133" i="29"/>
  <c r="AA139" i="29"/>
  <c r="AA145" i="29"/>
  <c r="AA141" i="26"/>
  <c r="AA157" i="26"/>
  <c r="AA149" i="26"/>
  <c r="AA142" i="26"/>
  <c r="AA146" i="26"/>
  <c r="AA156" i="24"/>
  <c r="AA152" i="24"/>
  <c r="AA144" i="24"/>
  <c r="AA140" i="24"/>
  <c r="AA136" i="24"/>
  <c r="AA147" i="24"/>
  <c r="AA143" i="24"/>
  <c r="AA135" i="24"/>
  <c r="AA154" i="24"/>
  <c r="AA150" i="24"/>
  <c r="AA146" i="24"/>
  <c r="AA138" i="24"/>
  <c r="AA134" i="24"/>
  <c r="AA139" i="24"/>
  <c r="AA149" i="24"/>
  <c r="AA141" i="24"/>
  <c r="AA133" i="24"/>
  <c r="AA132" i="24"/>
  <c r="Q97" i="29"/>
  <c r="Q98" i="29" s="1"/>
  <c r="P45" i="29"/>
  <c r="D119" i="29"/>
  <c r="AA142" i="29"/>
  <c r="AA157" i="29"/>
  <c r="AA173" i="29"/>
  <c r="AA134" i="29"/>
  <c r="AA140" i="29"/>
  <c r="AA150" i="29"/>
  <c r="AA154" i="29"/>
  <c r="AA158" i="29"/>
  <c r="AA162" i="29"/>
  <c r="AA166" i="29"/>
  <c r="AA170" i="29"/>
  <c r="AA174" i="29"/>
  <c r="AA178" i="29"/>
  <c r="AA161" i="29"/>
  <c r="AA177" i="29"/>
  <c r="AA146" i="29"/>
  <c r="AA135" i="29"/>
  <c r="AA138" i="29"/>
  <c r="AA151" i="29"/>
  <c r="AA155" i="29"/>
  <c r="AA159" i="29"/>
  <c r="AA163" i="29"/>
  <c r="AA167" i="29"/>
  <c r="AA171" i="29"/>
  <c r="AA175" i="29"/>
  <c r="AA179" i="29"/>
  <c r="AA153" i="29"/>
  <c r="AA169" i="29"/>
  <c r="C97" i="29"/>
  <c r="C119" i="29" s="1"/>
  <c r="AA141" i="29"/>
  <c r="AA144" i="29"/>
  <c r="AA149" i="29"/>
  <c r="AA165" i="29"/>
  <c r="AA137" i="29"/>
  <c r="E100" i="29"/>
  <c r="P44" i="29"/>
  <c r="P41" i="29"/>
  <c r="N73" i="29"/>
  <c r="P42" i="29"/>
  <c r="M69" i="29"/>
  <c r="AA155" i="24"/>
  <c r="N42" i="29"/>
  <c r="O42" i="29" s="1"/>
  <c r="P40" i="29"/>
  <c r="O41" i="29"/>
  <c r="M71" i="29"/>
  <c r="M72" i="29"/>
  <c r="H113" i="29"/>
  <c r="G346" i="29" s="1"/>
  <c r="M70" i="29"/>
  <c r="D100" i="29"/>
  <c r="D70" i="29"/>
  <c r="D71" i="29" s="1"/>
  <c r="D72" i="29" s="1"/>
  <c r="D73" i="29" s="1"/>
  <c r="D74" i="29" s="1"/>
  <c r="I70" i="29"/>
  <c r="I71" i="29" s="1"/>
  <c r="I72" i="29" s="1"/>
  <c r="I73" i="29" s="1"/>
  <c r="I74" i="29" s="1"/>
  <c r="M73" i="29"/>
  <c r="P69" i="29"/>
  <c r="N69" i="29"/>
  <c r="P71" i="29"/>
  <c r="N71" i="29"/>
  <c r="E98" i="29"/>
  <c r="D98" i="29"/>
  <c r="D111" i="29"/>
  <c r="P70" i="29"/>
  <c r="F119" i="29"/>
  <c r="E111" i="29"/>
  <c r="E112" i="29" s="1"/>
  <c r="E113" i="29"/>
  <c r="N72" i="29"/>
  <c r="P72" i="29"/>
  <c r="O43" i="29"/>
  <c r="H100" i="29"/>
  <c r="P43" i="29"/>
  <c r="N45" i="29"/>
  <c r="O45" i="29" s="1"/>
  <c r="N40" i="29"/>
  <c r="O40" i="29" s="1"/>
  <c r="P73" i="29"/>
  <c r="G37" i="29"/>
  <c r="G65" i="29" s="1"/>
  <c r="H98" i="29" s="1"/>
  <c r="B68" i="29"/>
  <c r="M68" i="29" s="1"/>
  <c r="E119" i="29"/>
  <c r="N44" i="29"/>
  <c r="O44" i="29" s="1"/>
  <c r="G68" i="29"/>
  <c r="D113" i="29"/>
  <c r="N70" i="29"/>
  <c r="AA135" i="26"/>
  <c r="AA154" i="26"/>
  <c r="AA173" i="26"/>
  <c r="AA147" i="26"/>
  <c r="AA162" i="26"/>
  <c r="AA177" i="26"/>
  <c r="AA136" i="26"/>
  <c r="AA151" i="26"/>
  <c r="AA174" i="26"/>
  <c r="AA144" i="26"/>
  <c r="AA163" i="26"/>
  <c r="AA139" i="26"/>
  <c r="AA150" i="26"/>
  <c r="AA169" i="26"/>
  <c r="AA143" i="26"/>
  <c r="AA158" i="26"/>
  <c r="AA166" i="26"/>
  <c r="AA140" i="26"/>
  <c r="AA155" i="26"/>
  <c r="AA170" i="26"/>
  <c r="AA148" i="26"/>
  <c r="AA159" i="26"/>
  <c r="AA178" i="26"/>
  <c r="AA137" i="26"/>
  <c r="AA152" i="26"/>
  <c r="AA156" i="26"/>
  <c r="AA171" i="26"/>
  <c r="AA145" i="26"/>
  <c r="AA160" i="26"/>
  <c r="AA164" i="26"/>
  <c r="AA179" i="26"/>
  <c r="AA134" i="26"/>
  <c r="AA138" i="26"/>
  <c r="AA153" i="26"/>
  <c r="AA168" i="26"/>
  <c r="AA172" i="26"/>
  <c r="AA157" i="24"/>
  <c r="AA163" i="24"/>
  <c r="AA158" i="24"/>
  <c r="AA148" i="24"/>
  <c r="AA142" i="24"/>
  <c r="AA160" i="24"/>
  <c r="AA151" i="24"/>
  <c r="AA177" i="24"/>
  <c r="AA145" i="24"/>
  <c r="AA153" i="24"/>
  <c r="AA161" i="24"/>
  <c r="AA169" i="24"/>
  <c r="AA137" i="24"/>
  <c r="Q100" i="29" l="1"/>
  <c r="O73" i="29"/>
  <c r="O69" i="29"/>
  <c r="F100" i="29"/>
  <c r="K100" i="29" s="1"/>
  <c r="L100" i="29" s="1"/>
  <c r="E99" i="29"/>
  <c r="E101" i="29" s="1"/>
  <c r="H99" i="29"/>
  <c r="H101" i="29" s="1"/>
  <c r="O72" i="29"/>
  <c r="O71" i="29"/>
  <c r="Q99" i="29"/>
  <c r="G119" i="29"/>
  <c r="L36" i="4" s="1"/>
  <c r="F113" i="29"/>
  <c r="O70" i="29"/>
  <c r="H111" i="29"/>
  <c r="H112" i="29" s="1"/>
  <c r="F111" i="29"/>
  <c r="D112" i="29"/>
  <c r="F98" i="29"/>
  <c r="D99" i="29"/>
  <c r="N68" i="29"/>
  <c r="O68" i="29" s="1"/>
  <c r="P68" i="29"/>
  <c r="E114" i="29"/>
  <c r="D111" i="26"/>
  <c r="D110" i="24"/>
  <c r="E110" i="24" s="1"/>
  <c r="F97" i="24"/>
  <c r="D118" i="24"/>
  <c r="F94" i="9"/>
  <c r="C94" i="9" s="1"/>
  <c r="C116" i="9" s="1"/>
  <c r="F110" i="27"/>
  <c r="B54" i="27"/>
  <c r="M54" i="27" s="1"/>
  <c r="B53" i="27"/>
  <c r="M53" i="27" s="1"/>
  <c r="B52" i="27"/>
  <c r="M52" i="27" s="1"/>
  <c r="B51" i="27"/>
  <c r="M51" i="27" s="1"/>
  <c r="A330" i="27"/>
  <c r="O303" i="27"/>
  <c r="A288" i="27"/>
  <c r="M267" i="27"/>
  <c r="L267" i="27"/>
  <c r="K267" i="27"/>
  <c r="J267" i="27"/>
  <c r="I267" i="27"/>
  <c r="H267" i="27"/>
  <c r="G267" i="27"/>
  <c r="F267" i="27"/>
  <c r="E267" i="27"/>
  <c r="D267" i="27"/>
  <c r="C267" i="27"/>
  <c r="M266" i="27"/>
  <c r="L266" i="27"/>
  <c r="K266" i="27"/>
  <c r="J266" i="27"/>
  <c r="I266" i="27"/>
  <c r="H266" i="27"/>
  <c r="G266" i="27"/>
  <c r="F266" i="27"/>
  <c r="E266" i="27"/>
  <c r="D266" i="27"/>
  <c r="C266" i="27"/>
  <c r="M265" i="27"/>
  <c r="L265" i="27"/>
  <c r="K265" i="27"/>
  <c r="J265" i="27"/>
  <c r="I265" i="27"/>
  <c r="H265" i="27"/>
  <c r="G265" i="27"/>
  <c r="F265" i="27"/>
  <c r="E265" i="27"/>
  <c r="D265" i="27"/>
  <c r="C265" i="27"/>
  <c r="M264" i="27"/>
  <c r="L264" i="27"/>
  <c r="K264" i="27"/>
  <c r="J264" i="27"/>
  <c r="I264" i="27"/>
  <c r="H264" i="27"/>
  <c r="G264" i="27"/>
  <c r="F264" i="27"/>
  <c r="E264" i="27"/>
  <c r="D264" i="27"/>
  <c r="C264" i="27"/>
  <c r="M263" i="27"/>
  <c r="L263" i="27"/>
  <c r="K263" i="27"/>
  <c r="J263" i="27"/>
  <c r="I263" i="27"/>
  <c r="H263" i="27"/>
  <c r="G263" i="27"/>
  <c r="F263" i="27"/>
  <c r="E263" i="27"/>
  <c r="D263" i="27"/>
  <c r="C263" i="27"/>
  <c r="M262" i="27"/>
  <c r="L262" i="27"/>
  <c r="K262" i="27"/>
  <c r="J262" i="27"/>
  <c r="I262" i="27"/>
  <c r="H262" i="27"/>
  <c r="G262" i="27"/>
  <c r="F262" i="27"/>
  <c r="E262" i="27"/>
  <c r="D262" i="27"/>
  <c r="C262" i="27"/>
  <c r="M261" i="27"/>
  <c r="L261" i="27"/>
  <c r="K261" i="27"/>
  <c r="J261" i="27"/>
  <c r="I261" i="27"/>
  <c r="H261" i="27"/>
  <c r="G261" i="27"/>
  <c r="F261" i="27"/>
  <c r="E261" i="27"/>
  <c r="D261" i="27"/>
  <c r="C261" i="27"/>
  <c r="M260" i="27"/>
  <c r="L260" i="27"/>
  <c r="K260" i="27"/>
  <c r="J260" i="27"/>
  <c r="I260" i="27"/>
  <c r="H260" i="27"/>
  <c r="G260" i="27"/>
  <c r="F260" i="27"/>
  <c r="E260" i="27"/>
  <c r="D260" i="27"/>
  <c r="C260" i="27"/>
  <c r="O260" i="27"/>
  <c r="M259" i="27"/>
  <c r="L259" i="27"/>
  <c r="K259" i="27"/>
  <c r="J259" i="27"/>
  <c r="I259" i="27"/>
  <c r="H259" i="27"/>
  <c r="G259" i="27"/>
  <c r="F259" i="27"/>
  <c r="E259" i="27"/>
  <c r="D259" i="27"/>
  <c r="C259" i="27"/>
  <c r="M258" i="27"/>
  <c r="L258" i="27"/>
  <c r="K258" i="27"/>
  <c r="J258" i="27"/>
  <c r="I258" i="27"/>
  <c r="H258" i="27"/>
  <c r="G258" i="27"/>
  <c r="F258" i="27"/>
  <c r="E258" i="27"/>
  <c r="D258" i="27"/>
  <c r="C258" i="27"/>
  <c r="M257" i="27"/>
  <c r="L257" i="27"/>
  <c r="K257" i="27"/>
  <c r="J257" i="27"/>
  <c r="I257" i="27"/>
  <c r="H257" i="27"/>
  <c r="G257" i="27"/>
  <c r="F257" i="27"/>
  <c r="E257" i="27"/>
  <c r="D257" i="27"/>
  <c r="C257" i="27"/>
  <c r="M256" i="27"/>
  <c r="L256" i="27"/>
  <c r="K256" i="27"/>
  <c r="J256" i="27"/>
  <c r="I256" i="27"/>
  <c r="H256" i="27"/>
  <c r="G256" i="27"/>
  <c r="F256" i="27"/>
  <c r="E256" i="27"/>
  <c r="D256" i="27"/>
  <c r="C256" i="27"/>
  <c r="M255" i="27"/>
  <c r="L255" i="27"/>
  <c r="K255" i="27"/>
  <c r="J255" i="27"/>
  <c r="I255" i="27"/>
  <c r="H255" i="27"/>
  <c r="G255" i="27"/>
  <c r="F255" i="27"/>
  <c r="E255" i="27"/>
  <c r="D255" i="27"/>
  <c r="C255" i="27"/>
  <c r="U254" i="27"/>
  <c r="T254" i="27"/>
  <c r="S254" i="27"/>
  <c r="R254" i="27"/>
  <c r="Q254" i="27"/>
  <c r="P254" i="27"/>
  <c r="M254" i="27"/>
  <c r="L254" i="27"/>
  <c r="K254" i="27"/>
  <c r="J254" i="27"/>
  <c r="I254" i="27"/>
  <c r="H254" i="27"/>
  <c r="G254" i="27"/>
  <c r="F254" i="27"/>
  <c r="E254" i="27"/>
  <c r="D254" i="27"/>
  <c r="C254" i="27"/>
  <c r="U253" i="27"/>
  <c r="T253" i="27"/>
  <c r="S253" i="27"/>
  <c r="R253" i="27"/>
  <c r="Q253" i="27"/>
  <c r="P253" i="27"/>
  <c r="M253" i="27"/>
  <c r="L253" i="27"/>
  <c r="K253" i="27"/>
  <c r="J253" i="27"/>
  <c r="I253" i="27"/>
  <c r="H253" i="27"/>
  <c r="G253" i="27"/>
  <c r="F253" i="27"/>
  <c r="E253" i="27"/>
  <c r="D253" i="27"/>
  <c r="C253" i="27"/>
  <c r="U252" i="27"/>
  <c r="T252" i="27"/>
  <c r="S252" i="27"/>
  <c r="R252" i="27"/>
  <c r="Q252" i="27"/>
  <c r="P252" i="27"/>
  <c r="M252" i="27"/>
  <c r="L252" i="27"/>
  <c r="K252" i="27"/>
  <c r="J252" i="27"/>
  <c r="I252" i="27"/>
  <c r="H252" i="27"/>
  <c r="G252" i="27"/>
  <c r="F252" i="27"/>
  <c r="E252" i="27"/>
  <c r="D252" i="27"/>
  <c r="C252" i="27"/>
  <c r="U251" i="27"/>
  <c r="T251" i="27"/>
  <c r="S251" i="27"/>
  <c r="R251" i="27"/>
  <c r="Q251" i="27"/>
  <c r="P251" i="27"/>
  <c r="M251" i="27"/>
  <c r="L251" i="27"/>
  <c r="K251" i="27"/>
  <c r="J251" i="27"/>
  <c r="I251" i="27"/>
  <c r="H251" i="27"/>
  <c r="G251" i="27"/>
  <c r="F251" i="27"/>
  <c r="E251" i="27"/>
  <c r="D251" i="27"/>
  <c r="C251" i="27"/>
  <c r="U250" i="27"/>
  <c r="T250" i="27"/>
  <c r="S250" i="27"/>
  <c r="R250" i="27"/>
  <c r="Q250" i="27"/>
  <c r="P250" i="27"/>
  <c r="M250" i="27"/>
  <c r="L250" i="27"/>
  <c r="K250" i="27"/>
  <c r="J250" i="27"/>
  <c r="I250" i="27"/>
  <c r="H250" i="27"/>
  <c r="G250" i="27"/>
  <c r="F250" i="27"/>
  <c r="E250" i="27"/>
  <c r="D250" i="27"/>
  <c r="C250" i="27"/>
  <c r="U249" i="27"/>
  <c r="T249" i="27"/>
  <c r="S249" i="27"/>
  <c r="R249" i="27"/>
  <c r="Q249" i="27"/>
  <c r="P249" i="27"/>
  <c r="M249" i="27"/>
  <c r="L249" i="27"/>
  <c r="K249" i="27"/>
  <c r="J249" i="27"/>
  <c r="I249" i="27"/>
  <c r="H249" i="27"/>
  <c r="G249" i="27"/>
  <c r="F249" i="27"/>
  <c r="E249" i="27"/>
  <c r="D249" i="27"/>
  <c r="C249" i="27"/>
  <c r="U248" i="27"/>
  <c r="T248" i="27"/>
  <c r="S248" i="27"/>
  <c r="R248" i="27"/>
  <c r="Q248" i="27"/>
  <c r="P248" i="27"/>
  <c r="M248" i="27"/>
  <c r="L248" i="27"/>
  <c r="K248" i="27"/>
  <c r="J248" i="27"/>
  <c r="I248" i="27"/>
  <c r="H248" i="27"/>
  <c r="G248" i="27"/>
  <c r="F248" i="27"/>
  <c r="E248" i="27"/>
  <c r="D248" i="27"/>
  <c r="C248" i="27"/>
  <c r="M247" i="27"/>
  <c r="L247" i="27"/>
  <c r="K247" i="27"/>
  <c r="J247" i="27"/>
  <c r="I247" i="27"/>
  <c r="H247" i="27"/>
  <c r="G247" i="27"/>
  <c r="F247" i="27"/>
  <c r="E247" i="27"/>
  <c r="D247" i="27"/>
  <c r="C247" i="27"/>
  <c r="M246" i="27"/>
  <c r="L246" i="27"/>
  <c r="K246" i="27"/>
  <c r="J246" i="27"/>
  <c r="I246" i="27"/>
  <c r="H246" i="27"/>
  <c r="G246" i="27"/>
  <c r="F246" i="27"/>
  <c r="E246" i="27"/>
  <c r="D246" i="27"/>
  <c r="C246" i="27"/>
  <c r="M245" i="27"/>
  <c r="L245" i="27"/>
  <c r="K245" i="27"/>
  <c r="J245" i="27"/>
  <c r="I245" i="27"/>
  <c r="H245" i="27"/>
  <c r="G245" i="27"/>
  <c r="F245" i="27"/>
  <c r="E245" i="27"/>
  <c r="D245" i="27"/>
  <c r="C245" i="27"/>
  <c r="A245" i="27"/>
  <c r="M244" i="27"/>
  <c r="L244" i="27"/>
  <c r="K244" i="27"/>
  <c r="J244" i="27"/>
  <c r="I244" i="27"/>
  <c r="H244" i="27"/>
  <c r="G244" i="27"/>
  <c r="F244" i="27"/>
  <c r="E244" i="27"/>
  <c r="D244" i="27"/>
  <c r="C244" i="27"/>
  <c r="M243" i="27"/>
  <c r="L243" i="27"/>
  <c r="K243" i="27"/>
  <c r="J243" i="27"/>
  <c r="I243" i="27"/>
  <c r="H243" i="27"/>
  <c r="G243" i="27"/>
  <c r="F243" i="27"/>
  <c r="E243" i="27"/>
  <c r="D243" i="27"/>
  <c r="C243" i="27"/>
  <c r="G219" i="27"/>
  <c r="F219" i="27"/>
  <c r="E219" i="27"/>
  <c r="D219" i="27"/>
  <c r="C219" i="27"/>
  <c r="B219" i="27"/>
  <c r="A219" i="27"/>
  <c r="G218" i="27"/>
  <c r="F218" i="27"/>
  <c r="E218" i="27"/>
  <c r="D218" i="27"/>
  <c r="C218" i="27"/>
  <c r="B218" i="27"/>
  <c r="A218" i="27"/>
  <c r="G217" i="27"/>
  <c r="F217" i="27"/>
  <c r="E217" i="27"/>
  <c r="D217" i="27"/>
  <c r="C217" i="27"/>
  <c r="B217" i="27"/>
  <c r="A217" i="27"/>
  <c r="G216" i="27"/>
  <c r="F216" i="27"/>
  <c r="E216" i="27"/>
  <c r="D216" i="27"/>
  <c r="C216" i="27"/>
  <c r="B216" i="27"/>
  <c r="A216" i="27"/>
  <c r="G215" i="27"/>
  <c r="F215" i="27"/>
  <c r="E215" i="27"/>
  <c r="D215" i="27"/>
  <c r="C215" i="27"/>
  <c r="B215" i="27"/>
  <c r="A215" i="27"/>
  <c r="G214" i="27"/>
  <c r="F214" i="27"/>
  <c r="E214" i="27"/>
  <c r="D214" i="27"/>
  <c r="C214" i="27"/>
  <c r="B214" i="27"/>
  <c r="A214" i="27"/>
  <c r="G211" i="27"/>
  <c r="F211" i="27"/>
  <c r="E211" i="27"/>
  <c r="D211" i="27"/>
  <c r="C211" i="27"/>
  <c r="B211" i="27"/>
  <c r="A209" i="27"/>
  <c r="Z195" i="27"/>
  <c r="Y195" i="27"/>
  <c r="Z194" i="27"/>
  <c r="Y194" i="27"/>
  <c r="Z193" i="27"/>
  <c r="Y193" i="27"/>
  <c r="Z192" i="27"/>
  <c r="Y192" i="27"/>
  <c r="Z191" i="27"/>
  <c r="Y191" i="27"/>
  <c r="Z190" i="27"/>
  <c r="Y190" i="27"/>
  <c r="Z189" i="27"/>
  <c r="Y189" i="27"/>
  <c r="Z188" i="27"/>
  <c r="Y188" i="27"/>
  <c r="Z187" i="27"/>
  <c r="Y187" i="27"/>
  <c r="Z186" i="27"/>
  <c r="Y186" i="27"/>
  <c r="Z185" i="27"/>
  <c r="Y185" i="27"/>
  <c r="Z184" i="27"/>
  <c r="Y184" i="27"/>
  <c r="Z183" i="27"/>
  <c r="Y183" i="27"/>
  <c r="Z182" i="27"/>
  <c r="Y182" i="27"/>
  <c r="Z181" i="27"/>
  <c r="Y181" i="27"/>
  <c r="Z180" i="27"/>
  <c r="Y180" i="27"/>
  <c r="Z179" i="27"/>
  <c r="Y179" i="27"/>
  <c r="Z178" i="27"/>
  <c r="Y178" i="27"/>
  <c r="Z177" i="27"/>
  <c r="Y177" i="27"/>
  <c r="Z176" i="27"/>
  <c r="Y176" i="27"/>
  <c r="Z175" i="27"/>
  <c r="Y175" i="27"/>
  <c r="Z174" i="27"/>
  <c r="Y174" i="27"/>
  <c r="Z173" i="27"/>
  <c r="Y173" i="27"/>
  <c r="Z172" i="27"/>
  <c r="Y172" i="27"/>
  <c r="Z171" i="27"/>
  <c r="Y171" i="27"/>
  <c r="Z170" i="27"/>
  <c r="Y170" i="27"/>
  <c r="Z169" i="27"/>
  <c r="Y169" i="27"/>
  <c r="Z168" i="27"/>
  <c r="Y168" i="27"/>
  <c r="Z167" i="27"/>
  <c r="Y167" i="27"/>
  <c r="Z166" i="27"/>
  <c r="Y166" i="27"/>
  <c r="Z165" i="27"/>
  <c r="Y165" i="27"/>
  <c r="Z164" i="27"/>
  <c r="Y164" i="27"/>
  <c r="O165" i="27"/>
  <c r="Z163" i="27"/>
  <c r="Y163" i="27"/>
  <c r="Z162" i="27"/>
  <c r="Y162" i="27"/>
  <c r="Z161" i="27"/>
  <c r="Y161" i="27"/>
  <c r="Z160" i="27"/>
  <c r="Y160" i="27"/>
  <c r="Z159" i="27"/>
  <c r="Y159" i="27"/>
  <c r="W159" i="27"/>
  <c r="X159" i="27" s="1"/>
  <c r="Z158" i="27"/>
  <c r="Y158" i="27"/>
  <c r="W158" i="27"/>
  <c r="X158" i="27" s="1"/>
  <c r="Z157" i="27"/>
  <c r="Y157" i="27"/>
  <c r="W157" i="27"/>
  <c r="X157" i="27" s="1"/>
  <c r="Z156" i="27"/>
  <c r="Y156" i="27"/>
  <c r="W156" i="27"/>
  <c r="X156" i="27" s="1"/>
  <c r="Z155" i="27"/>
  <c r="Y155" i="27"/>
  <c r="W155" i="27"/>
  <c r="X155" i="27" s="1"/>
  <c r="Z154" i="27"/>
  <c r="Y154" i="27"/>
  <c r="W154" i="27"/>
  <c r="X154" i="27" s="1"/>
  <c r="Z153" i="27"/>
  <c r="Y153" i="27"/>
  <c r="W153" i="27"/>
  <c r="X153" i="27" s="1"/>
  <c r="Z152" i="27"/>
  <c r="Y152" i="27"/>
  <c r="Z151" i="27"/>
  <c r="Y151" i="27"/>
  <c r="Z150" i="27"/>
  <c r="Y150" i="27"/>
  <c r="A150" i="27"/>
  <c r="Z149" i="27"/>
  <c r="Y149" i="27"/>
  <c r="Z148" i="27"/>
  <c r="Y148" i="27"/>
  <c r="H125" i="27"/>
  <c r="D125" i="27"/>
  <c r="E134" i="27" s="1"/>
  <c r="A124" i="27"/>
  <c r="A109" i="27"/>
  <c r="B94" i="27"/>
  <c r="H92" i="27"/>
  <c r="C92" i="27"/>
  <c r="H91" i="27"/>
  <c r="C91" i="27"/>
  <c r="H90" i="27"/>
  <c r="C90" i="27"/>
  <c r="H89" i="27"/>
  <c r="C89" i="27"/>
  <c r="H88" i="27"/>
  <c r="C88" i="27"/>
  <c r="L86" i="27"/>
  <c r="F86" i="27"/>
  <c r="G85" i="27" s="1"/>
  <c r="A86" i="27"/>
  <c r="B85" i="27" s="1"/>
  <c r="L85" i="27"/>
  <c r="F85" i="27"/>
  <c r="G84" i="27" s="1"/>
  <c r="A85" i="27"/>
  <c r="B84" i="27" s="1"/>
  <c r="L84" i="27"/>
  <c r="F84" i="27"/>
  <c r="G83" i="27" s="1"/>
  <c r="A84" i="27"/>
  <c r="B83" i="27" s="1"/>
  <c r="L83" i="27"/>
  <c r="F83" i="27"/>
  <c r="G82" i="27" s="1"/>
  <c r="A83" i="27"/>
  <c r="B82" i="27" s="1"/>
  <c r="L82" i="27"/>
  <c r="F82" i="27"/>
  <c r="G81" i="27" s="1"/>
  <c r="A82" i="27"/>
  <c r="B81" i="27" s="1"/>
  <c r="L81" i="27"/>
  <c r="F81" i="27"/>
  <c r="I81" i="27" s="1"/>
  <c r="A81" i="27"/>
  <c r="L80" i="27"/>
  <c r="A80" i="27"/>
  <c r="G76" i="27"/>
  <c r="B76" i="27"/>
  <c r="G75" i="27"/>
  <c r="B75" i="27"/>
  <c r="L55" i="27"/>
  <c r="L54" i="27"/>
  <c r="G54" i="27"/>
  <c r="L53" i="27"/>
  <c r="G53" i="27"/>
  <c r="N53" i="27" s="1"/>
  <c r="L52" i="27"/>
  <c r="G52" i="27"/>
  <c r="N52" i="27" s="1"/>
  <c r="L51" i="27"/>
  <c r="G51" i="27"/>
  <c r="N51" i="27" s="1"/>
  <c r="L50" i="27"/>
  <c r="I50" i="27"/>
  <c r="I51" i="27" s="1"/>
  <c r="I52" i="27" s="1"/>
  <c r="I53" i="27" s="1"/>
  <c r="I54" i="27" s="1"/>
  <c r="I55" i="27" s="1"/>
  <c r="G50" i="27"/>
  <c r="N50" i="27" s="1"/>
  <c r="D50" i="27"/>
  <c r="D51" i="27" s="1"/>
  <c r="D52" i="27" s="1"/>
  <c r="D53" i="27" s="1"/>
  <c r="D54" i="27" s="1"/>
  <c r="D55" i="27" s="1"/>
  <c r="B50" i="27"/>
  <c r="L49" i="27"/>
  <c r="G49" i="27"/>
  <c r="B49" i="27"/>
  <c r="M49" i="27" s="1"/>
  <c r="G46" i="27"/>
  <c r="G77" i="27" s="1"/>
  <c r="B46" i="27"/>
  <c r="B77" i="27" s="1"/>
  <c r="D38" i="4"/>
  <c r="C37" i="4"/>
  <c r="C38" i="4" s="1"/>
  <c r="B37" i="4"/>
  <c r="B38" i="4" s="1"/>
  <c r="A37" i="4"/>
  <c r="A38" i="4" s="1"/>
  <c r="D116" i="9" l="1"/>
  <c r="Q101" i="29"/>
  <c r="U97" i="29" s="1"/>
  <c r="H114" i="29"/>
  <c r="F346" i="29"/>
  <c r="K113" i="29"/>
  <c r="C346" i="29"/>
  <c r="AA161" i="27"/>
  <c r="AA155" i="27"/>
  <c r="AA149" i="27"/>
  <c r="P54" i="27"/>
  <c r="D101" i="29"/>
  <c r="F101" i="29" s="1"/>
  <c r="F99" i="29"/>
  <c r="F112" i="29"/>
  <c r="B346" i="29" s="1"/>
  <c r="D114" i="29"/>
  <c r="F114" i="29" s="1"/>
  <c r="AA159" i="27"/>
  <c r="AA163" i="27"/>
  <c r="AA169" i="27"/>
  <c r="AA185" i="27"/>
  <c r="AA153" i="27"/>
  <c r="AA150" i="27"/>
  <c r="AA156" i="27"/>
  <c r="AA166" i="27"/>
  <c r="AA170" i="27"/>
  <c r="AA174" i="27"/>
  <c r="AA178" i="27"/>
  <c r="AA182" i="27"/>
  <c r="AA186" i="27"/>
  <c r="AA190" i="27"/>
  <c r="AA194" i="27"/>
  <c r="AA165" i="27"/>
  <c r="AA181" i="27"/>
  <c r="P49" i="27"/>
  <c r="AA162" i="27"/>
  <c r="AA171" i="27"/>
  <c r="AA158" i="27"/>
  <c r="AA173" i="27"/>
  <c r="AA189" i="27"/>
  <c r="AA154" i="27"/>
  <c r="AA167" i="27"/>
  <c r="AA160" i="27"/>
  <c r="AA177" i="27"/>
  <c r="AA193" i="27"/>
  <c r="AA151" i="27"/>
  <c r="AA175" i="27"/>
  <c r="AA183" i="27"/>
  <c r="AA191" i="27"/>
  <c r="P53" i="27"/>
  <c r="AA148" i="27"/>
  <c r="AA157" i="27"/>
  <c r="AA152" i="27"/>
  <c r="AA164" i="27"/>
  <c r="AA168" i="27"/>
  <c r="AA172" i="27"/>
  <c r="AA176" i="27"/>
  <c r="AA180" i="27"/>
  <c r="AA184" i="27"/>
  <c r="AA188" i="27"/>
  <c r="AA192" i="27"/>
  <c r="I82" i="27"/>
  <c r="I83" i="27" s="1"/>
  <c r="I84" i="27" s="1"/>
  <c r="I85" i="27" s="1"/>
  <c r="I86" i="27" s="1"/>
  <c r="AA179" i="27"/>
  <c r="AA187" i="27"/>
  <c r="AA195" i="27"/>
  <c r="E120" i="26"/>
  <c r="E118" i="24"/>
  <c r="N81" i="27"/>
  <c r="P81" i="27"/>
  <c r="H128" i="27"/>
  <c r="E113" i="27"/>
  <c r="G80" i="27"/>
  <c r="N80" i="27" s="1"/>
  <c r="P50" i="27"/>
  <c r="M82" i="27"/>
  <c r="M81" i="27"/>
  <c r="D128" i="27"/>
  <c r="C110" i="27"/>
  <c r="E125" i="27"/>
  <c r="N54" i="27"/>
  <c r="O54" i="27" s="1"/>
  <c r="N85" i="27"/>
  <c r="M84" i="27"/>
  <c r="M83" i="27"/>
  <c r="O53" i="27"/>
  <c r="N84" i="27"/>
  <c r="P84" i="27"/>
  <c r="D111" i="27"/>
  <c r="D126" i="27"/>
  <c r="E111" i="27"/>
  <c r="O52" i="27"/>
  <c r="M85" i="27"/>
  <c r="P85" i="27"/>
  <c r="N83" i="27"/>
  <c r="P83" i="27"/>
  <c r="O51" i="27"/>
  <c r="P82" i="27"/>
  <c r="H126" i="27"/>
  <c r="P51" i="27"/>
  <c r="B80" i="27"/>
  <c r="M80" i="27" s="1"/>
  <c r="D81" i="27"/>
  <c r="D82" i="27" s="1"/>
  <c r="D83" i="27" s="1"/>
  <c r="D84" i="27" s="1"/>
  <c r="D85" i="27" s="1"/>
  <c r="D86" i="27" s="1"/>
  <c r="H110" i="27"/>
  <c r="P52" i="27"/>
  <c r="N49" i="27"/>
  <c r="O49" i="27" s="1"/>
  <c r="M50" i="27"/>
  <c r="O50" i="27" s="1"/>
  <c r="N82" i="27"/>
  <c r="D113" i="27"/>
  <c r="H346" i="29" l="1"/>
  <c r="M114" i="29"/>
  <c r="M346" i="29" s="1"/>
  <c r="K114" i="29"/>
  <c r="L346" i="29" s="1"/>
  <c r="D346" i="29"/>
  <c r="L113" i="29"/>
  <c r="K346" i="29"/>
  <c r="E128" i="27"/>
  <c r="F128" i="27" s="1"/>
  <c r="K128" i="27" s="1"/>
  <c r="L128" i="27" s="1"/>
  <c r="F134" i="27"/>
  <c r="K101" i="29"/>
  <c r="U98" i="29"/>
  <c r="M101" i="29"/>
  <c r="K112" i="29"/>
  <c r="M112" i="29"/>
  <c r="K99" i="29"/>
  <c r="L99" i="29" s="1"/>
  <c r="M99" i="29"/>
  <c r="F113" i="27"/>
  <c r="F118" i="24"/>
  <c r="O81" i="27"/>
  <c r="O83" i="27"/>
  <c r="O85" i="27"/>
  <c r="O84" i="27"/>
  <c r="O82" i="27"/>
  <c r="H127" i="27"/>
  <c r="E126" i="27"/>
  <c r="E127" i="27" s="1"/>
  <c r="D127" i="27"/>
  <c r="F111" i="27"/>
  <c r="D112" i="27"/>
  <c r="O80" i="27"/>
  <c r="H113" i="27"/>
  <c r="H111" i="27"/>
  <c r="H112" i="27" s="1"/>
  <c r="P80" i="27"/>
  <c r="E112" i="27"/>
  <c r="E114" i="27" s="1"/>
  <c r="K113" i="27" l="1"/>
  <c r="L113" i="27" s="1"/>
  <c r="O136" i="29"/>
  <c r="B305" i="29"/>
  <c r="B131" i="29"/>
  <c r="L114" i="29"/>
  <c r="E129" i="27"/>
  <c r="L112" i="29"/>
  <c r="J346" i="29"/>
  <c r="G134" i="27"/>
  <c r="L101" i="29"/>
  <c r="U100" i="29"/>
  <c r="U101" i="29" s="1"/>
  <c r="O269" i="29"/>
  <c r="B336" i="23" s="1"/>
  <c r="B264" i="29"/>
  <c r="H129" i="27"/>
  <c r="F126" i="27"/>
  <c r="D129" i="27"/>
  <c r="F127" i="27"/>
  <c r="K127" i="27" s="1"/>
  <c r="L127" i="27" s="1"/>
  <c r="F112" i="27"/>
  <c r="K112" i="27" s="1"/>
  <c r="L112" i="27" s="1"/>
  <c r="D114" i="27"/>
  <c r="F114" i="27" s="1"/>
  <c r="H114" i="27"/>
  <c r="M114" i="27" l="1"/>
  <c r="M127" i="27"/>
  <c r="K114" i="27"/>
  <c r="L114" i="27" s="1"/>
  <c r="M112" i="27"/>
  <c r="F129" i="27"/>
  <c r="K129" i="27" s="1"/>
  <c r="L129" i="27" s="1"/>
  <c r="M129" i="27" l="1"/>
  <c r="B285" i="27" s="1"/>
  <c r="B327" i="27"/>
  <c r="O152" i="27"/>
  <c r="B147" i="27"/>
  <c r="O290" i="27" l="1"/>
  <c r="K51" i="26"/>
  <c r="Y161" i="9" l="1"/>
  <c r="Y156" i="9"/>
  <c r="Y155" i="9"/>
  <c r="Y154" i="9"/>
  <c r="B54" i="23" s="1"/>
  <c r="Y153" i="9"/>
  <c r="B53" i="23" s="1"/>
  <c r="Y152" i="9"/>
  <c r="B52" i="23" s="1"/>
  <c r="Y151" i="9"/>
  <c r="B51" i="23" s="1"/>
  <c r="Y150" i="9"/>
  <c r="B50" i="23" s="1"/>
  <c r="Y149" i="9"/>
  <c r="B49" i="23" s="1"/>
  <c r="Y148" i="9"/>
  <c r="B48" i="23" s="1"/>
  <c r="Y147" i="9"/>
  <c r="B47" i="23" s="1"/>
  <c r="Y146" i="9"/>
  <c r="B46" i="23" s="1"/>
  <c r="Y145" i="9"/>
  <c r="B45" i="23" s="1"/>
  <c r="Y144" i="9"/>
  <c r="B44" i="23" s="1"/>
  <c r="Y143" i="9"/>
  <c r="B43" i="23" s="1"/>
  <c r="Y142" i="9"/>
  <c r="B42" i="23" s="1"/>
  <c r="Y141" i="9"/>
  <c r="B41" i="23" s="1"/>
  <c r="Y140" i="9"/>
  <c r="B40" i="23" s="1"/>
  <c r="Y139" i="9"/>
  <c r="B39" i="23" s="1"/>
  <c r="Y138" i="9"/>
  <c r="B38" i="23" s="1"/>
  <c r="Y137" i="9"/>
  <c r="B37" i="23" s="1"/>
  <c r="Y136" i="9"/>
  <c r="B36" i="23" s="1"/>
  <c r="Y135" i="9"/>
  <c r="B35" i="23" s="1"/>
  <c r="Y134" i="9"/>
  <c r="B34" i="23" s="1"/>
  <c r="Y133" i="9"/>
  <c r="B33" i="23" s="1"/>
  <c r="Y132" i="9"/>
  <c r="B32" i="23" s="1"/>
  <c r="Y131" i="9"/>
  <c r="B31" i="23" s="1"/>
  <c r="Y130" i="9"/>
  <c r="B30" i="23" s="1"/>
  <c r="Y129" i="9"/>
  <c r="B29" i="23" s="1"/>
  <c r="F29" i="23" s="1"/>
  <c r="Z155" i="9"/>
  <c r="Z154" i="9"/>
  <c r="C54" i="23" s="1"/>
  <c r="Z153" i="9"/>
  <c r="Z152" i="9"/>
  <c r="Z151" i="9"/>
  <c r="Z150" i="9"/>
  <c r="C50" i="23" s="1"/>
  <c r="Z149" i="9"/>
  <c r="C49" i="23" s="1"/>
  <c r="Z148" i="9"/>
  <c r="C48" i="23" s="1"/>
  <c r="Z147" i="9"/>
  <c r="C47" i="23" s="1"/>
  <c r="Z146" i="9"/>
  <c r="C46" i="23" s="1"/>
  <c r="Z145" i="9"/>
  <c r="Z144" i="9"/>
  <c r="Z143" i="9"/>
  <c r="C43" i="23" s="1"/>
  <c r="Z142" i="9"/>
  <c r="C42" i="23" s="1"/>
  <c r="Z141" i="9"/>
  <c r="C41" i="23" s="1"/>
  <c r="I185" i="23" s="1"/>
  <c r="Z140" i="9"/>
  <c r="C40" i="23" s="1"/>
  <c r="Z139" i="9"/>
  <c r="C39" i="23" s="1"/>
  <c r="Z138" i="9"/>
  <c r="C38" i="23" s="1"/>
  <c r="Z137" i="9"/>
  <c r="Z136" i="9"/>
  <c r="C36" i="23" s="1"/>
  <c r="Z135" i="9"/>
  <c r="Z134" i="9"/>
  <c r="Z133" i="9"/>
  <c r="C33" i="23" s="1"/>
  <c r="I173" i="23" s="1"/>
  <c r="Z132" i="9"/>
  <c r="C32" i="23" s="1"/>
  <c r="Z131" i="9"/>
  <c r="C31" i="23" s="1"/>
  <c r="I169" i="23" s="1"/>
  <c r="Z130" i="9"/>
  <c r="C30" i="23" s="1"/>
  <c r="Z129" i="9"/>
  <c r="C29" i="23" s="1"/>
  <c r="W140" i="9"/>
  <c r="X140" i="9" s="1"/>
  <c r="W139" i="9"/>
  <c r="X139" i="9" s="1"/>
  <c r="W138" i="9"/>
  <c r="X138" i="9" s="1"/>
  <c r="W137" i="9"/>
  <c r="X137" i="9" s="1"/>
  <c r="W136" i="9"/>
  <c r="X136" i="9" s="1"/>
  <c r="W135" i="9"/>
  <c r="X135" i="9" s="1"/>
  <c r="W134" i="9"/>
  <c r="X134" i="9" s="1"/>
  <c r="M42" i="23" l="1"/>
  <c r="E42" i="23"/>
  <c r="F42" i="23"/>
  <c r="D42" i="23"/>
  <c r="I42" i="23" s="1"/>
  <c r="M43" i="23"/>
  <c r="E43" i="23"/>
  <c r="D43" i="23"/>
  <c r="I43" i="23" s="1"/>
  <c r="F43" i="23"/>
  <c r="L43" i="23" s="1"/>
  <c r="M36" i="23"/>
  <c r="D36" i="23"/>
  <c r="I36" i="23" s="1"/>
  <c r="E36" i="23"/>
  <c r="F36" i="23"/>
  <c r="M37" i="23"/>
  <c r="E37" i="23"/>
  <c r="F37" i="23"/>
  <c r="D37" i="23"/>
  <c r="I182" i="23" s="1"/>
  <c r="M45" i="23"/>
  <c r="D45" i="23"/>
  <c r="F45" i="23"/>
  <c r="E45" i="23"/>
  <c r="M53" i="23"/>
  <c r="D53" i="23"/>
  <c r="F53" i="23"/>
  <c r="E53" i="23"/>
  <c r="M30" i="23"/>
  <c r="E30" i="23"/>
  <c r="D30" i="23"/>
  <c r="I30" i="23" s="1"/>
  <c r="F30" i="23"/>
  <c r="L30" i="23" s="1"/>
  <c r="M38" i="23"/>
  <c r="E38" i="23"/>
  <c r="F38" i="23"/>
  <c r="L38" i="23" s="1"/>
  <c r="D38" i="23"/>
  <c r="I38" i="23" s="1"/>
  <c r="M46" i="23"/>
  <c r="F46" i="23"/>
  <c r="L46" i="23" s="1"/>
  <c r="D46" i="23"/>
  <c r="I46" i="23" s="1"/>
  <c r="E46" i="23"/>
  <c r="M54" i="23"/>
  <c r="F54" i="23"/>
  <c r="E54" i="23"/>
  <c r="D54" i="23"/>
  <c r="I54" i="23" s="1"/>
  <c r="M50" i="23"/>
  <c r="D50" i="23"/>
  <c r="I50" i="23" s="1"/>
  <c r="E50" i="23"/>
  <c r="F50" i="23"/>
  <c r="L50" i="23" s="1"/>
  <c r="M52" i="23"/>
  <c r="E52" i="23"/>
  <c r="D52" i="23"/>
  <c r="F52" i="23"/>
  <c r="M31" i="23"/>
  <c r="E31" i="23"/>
  <c r="D31" i="23"/>
  <c r="F31" i="23"/>
  <c r="M39" i="23"/>
  <c r="D39" i="23"/>
  <c r="I39" i="23" s="1"/>
  <c r="F39" i="23"/>
  <c r="E39" i="23"/>
  <c r="M47" i="23"/>
  <c r="D47" i="23"/>
  <c r="I47" i="23" s="1"/>
  <c r="E47" i="23"/>
  <c r="F47" i="23"/>
  <c r="G47" i="23" s="1"/>
  <c r="M34" i="23"/>
  <c r="F34" i="23"/>
  <c r="E34" i="23"/>
  <c r="D34" i="23"/>
  <c r="M35" i="23"/>
  <c r="E35" i="23"/>
  <c r="F35" i="23"/>
  <c r="I179" i="23" s="1"/>
  <c r="D35" i="23"/>
  <c r="M44" i="23"/>
  <c r="E44" i="23"/>
  <c r="F44" i="23"/>
  <c r="D44" i="23"/>
  <c r="M32" i="23"/>
  <c r="E32" i="23"/>
  <c r="F32" i="23"/>
  <c r="L32" i="23" s="1"/>
  <c r="D32" i="23"/>
  <c r="I32" i="23" s="1"/>
  <c r="M40" i="23"/>
  <c r="D40" i="23"/>
  <c r="I40" i="23" s="1"/>
  <c r="E40" i="23"/>
  <c r="F40" i="23"/>
  <c r="M48" i="23"/>
  <c r="D48" i="23"/>
  <c r="I48" i="23" s="1"/>
  <c r="E48" i="23"/>
  <c r="F48" i="23"/>
  <c r="M51" i="23"/>
  <c r="D51" i="23"/>
  <c r="E51" i="23"/>
  <c r="F51" i="23"/>
  <c r="G51" i="23" s="1"/>
  <c r="M33" i="23"/>
  <c r="D33" i="23"/>
  <c r="F33" i="23"/>
  <c r="E33" i="23"/>
  <c r="M41" i="23"/>
  <c r="E41" i="23"/>
  <c r="D41" i="23"/>
  <c r="F41" i="23"/>
  <c r="M49" i="23"/>
  <c r="D49" i="23"/>
  <c r="I49" i="23" s="1"/>
  <c r="E49" i="23"/>
  <c r="F49" i="23"/>
  <c r="L49" i="23" s="1"/>
  <c r="AA137" i="9"/>
  <c r="AC140" i="29" s="1"/>
  <c r="C37" i="23"/>
  <c r="I181" i="23" s="1"/>
  <c r="AA134" i="9"/>
  <c r="AC153" i="27" s="1"/>
  <c r="C34" i="23"/>
  <c r="AA153" i="9"/>
  <c r="AC172" i="27" s="1"/>
  <c r="C53" i="23"/>
  <c r="AA135" i="9"/>
  <c r="C35" i="23"/>
  <c r="I177" i="23" s="1"/>
  <c r="AA151" i="9"/>
  <c r="AC170" i="27" s="1"/>
  <c r="C51" i="23"/>
  <c r="AA145" i="9"/>
  <c r="AC164" i="27" s="1"/>
  <c r="C45" i="23"/>
  <c r="AA144" i="9"/>
  <c r="C44" i="23"/>
  <c r="AA152" i="9"/>
  <c r="AC155" i="29" s="1"/>
  <c r="C52" i="23"/>
  <c r="G29" i="23"/>
  <c r="M29" i="23"/>
  <c r="E29" i="23"/>
  <c r="D29" i="23"/>
  <c r="I29" i="23" s="1"/>
  <c r="AA130" i="9"/>
  <c r="AA131" i="9"/>
  <c r="AA132" i="9"/>
  <c r="AA133" i="9"/>
  <c r="AA143" i="9"/>
  <c r="AA138" i="9"/>
  <c r="AA139" i="9"/>
  <c r="AA146" i="9"/>
  <c r="AA154" i="9"/>
  <c r="AA140" i="9"/>
  <c r="AA147" i="9"/>
  <c r="AA155" i="9"/>
  <c r="AA141" i="9"/>
  <c r="AA148" i="9"/>
  <c r="AA142" i="9"/>
  <c r="AA149" i="9"/>
  <c r="AA136" i="9"/>
  <c r="AA150" i="9"/>
  <c r="I253" i="9"/>
  <c r="E253" i="9"/>
  <c r="B249" i="9"/>
  <c r="J33" i="23" l="1"/>
  <c r="J45" i="23"/>
  <c r="J39" i="23"/>
  <c r="J53" i="23"/>
  <c r="J40" i="23"/>
  <c r="J49" i="23"/>
  <c r="J48" i="23"/>
  <c r="J50" i="23"/>
  <c r="R181" i="23"/>
  <c r="R179" i="23"/>
  <c r="J35" i="23"/>
  <c r="I178" i="23"/>
  <c r="G31" i="23"/>
  <c r="I171" i="23"/>
  <c r="I31" i="23"/>
  <c r="I170" i="23"/>
  <c r="L41" i="23"/>
  <c r="I187" i="23"/>
  <c r="I41" i="23"/>
  <c r="I186" i="23"/>
  <c r="G37" i="23"/>
  <c r="I183" i="23"/>
  <c r="L33" i="23"/>
  <c r="I175" i="23"/>
  <c r="I33" i="23"/>
  <c r="I174" i="23"/>
  <c r="AC156" i="27"/>
  <c r="J36" i="23"/>
  <c r="J30" i="23"/>
  <c r="AC171" i="27"/>
  <c r="AC156" i="29"/>
  <c r="J34" i="23"/>
  <c r="J44" i="23"/>
  <c r="G34" i="23"/>
  <c r="K34" i="23"/>
  <c r="J52" i="23"/>
  <c r="G54" i="23"/>
  <c r="K54" i="23"/>
  <c r="J38" i="23"/>
  <c r="K37" i="23"/>
  <c r="J37" i="23"/>
  <c r="J43" i="23"/>
  <c r="L31" i="23"/>
  <c r="G40" i="23"/>
  <c r="K40" i="23"/>
  <c r="G52" i="23"/>
  <c r="K52" i="23"/>
  <c r="G43" i="23"/>
  <c r="K43" i="23"/>
  <c r="G44" i="23"/>
  <c r="K44" i="23"/>
  <c r="G38" i="23"/>
  <c r="K38" i="23"/>
  <c r="G48" i="23"/>
  <c r="K48" i="23"/>
  <c r="G32" i="23"/>
  <c r="K32" i="23"/>
  <c r="G45" i="23"/>
  <c r="K45" i="23"/>
  <c r="K51" i="23"/>
  <c r="J51" i="23"/>
  <c r="G39" i="23"/>
  <c r="K39" i="23"/>
  <c r="G53" i="23"/>
  <c r="K53" i="23"/>
  <c r="J41" i="23"/>
  <c r="G50" i="23"/>
  <c r="K50" i="23"/>
  <c r="G36" i="23"/>
  <c r="K36" i="23"/>
  <c r="G33" i="23"/>
  <c r="K33" i="23"/>
  <c r="G35" i="23"/>
  <c r="K35" i="23"/>
  <c r="L40" i="23"/>
  <c r="J32" i="23"/>
  <c r="G46" i="23"/>
  <c r="K46" i="23"/>
  <c r="J42" i="23"/>
  <c r="G41" i="23"/>
  <c r="K41" i="23"/>
  <c r="J54" i="23"/>
  <c r="AC154" i="29"/>
  <c r="G49" i="23"/>
  <c r="K49" i="23"/>
  <c r="G30" i="23"/>
  <c r="K30" i="23"/>
  <c r="L54" i="23"/>
  <c r="L48" i="23"/>
  <c r="K47" i="23"/>
  <c r="J47" i="23"/>
  <c r="J46" i="23"/>
  <c r="G42" i="23"/>
  <c r="K42" i="23"/>
  <c r="L36" i="23"/>
  <c r="L42" i="23"/>
  <c r="K31" i="23"/>
  <c r="J31" i="23"/>
  <c r="L47" i="23"/>
  <c r="L39" i="23"/>
  <c r="AC137" i="29"/>
  <c r="AC148" i="29"/>
  <c r="AC163" i="27"/>
  <c r="AC138" i="29"/>
  <c r="AC133" i="29"/>
  <c r="I34" i="23"/>
  <c r="L34" i="23"/>
  <c r="I44" i="23"/>
  <c r="L44" i="23"/>
  <c r="L35" i="23"/>
  <c r="I35" i="23"/>
  <c r="AC147" i="29"/>
  <c r="I52" i="23"/>
  <c r="L52" i="23"/>
  <c r="L53" i="23"/>
  <c r="I53" i="23"/>
  <c r="L37" i="23"/>
  <c r="I37" i="23"/>
  <c r="L45" i="23"/>
  <c r="I45" i="23"/>
  <c r="L51" i="23"/>
  <c r="I51" i="23"/>
  <c r="AC154" i="27"/>
  <c r="K29" i="23"/>
  <c r="L29" i="23"/>
  <c r="J29" i="23"/>
  <c r="AC157" i="29"/>
  <c r="AC151" i="29"/>
  <c r="AC152" i="29"/>
  <c r="AC150" i="29"/>
  <c r="AC153" i="29"/>
  <c r="AC145" i="29"/>
  <c r="AC141" i="29"/>
  <c r="AC144" i="29"/>
  <c r="AC146" i="29"/>
  <c r="AC136" i="29"/>
  <c r="AC135" i="29"/>
  <c r="AC143" i="29"/>
  <c r="AC134" i="29"/>
  <c r="AC142" i="29"/>
  <c r="AC139" i="29"/>
  <c r="AC149" i="29"/>
  <c r="AC173" i="27"/>
  <c r="AC161" i="27"/>
  <c r="AC155" i="27"/>
  <c r="AC162" i="27"/>
  <c r="AC158" i="27"/>
  <c r="AC166" i="27"/>
  <c r="AC165" i="27"/>
  <c r="AC157" i="27"/>
  <c r="AC160" i="27"/>
  <c r="AC169" i="27"/>
  <c r="AC151" i="27"/>
  <c r="AC159" i="27"/>
  <c r="AC150" i="27"/>
  <c r="AC149" i="27"/>
  <c r="AC168" i="27"/>
  <c r="AC167" i="27"/>
  <c r="AC152" i="27"/>
  <c r="A205" i="24"/>
  <c r="N49" i="23" l="1"/>
  <c r="N50" i="23"/>
  <c r="R177" i="23"/>
  <c r="R173" i="23"/>
  <c r="R169" i="23"/>
  <c r="R185" i="23"/>
  <c r="R175" i="23"/>
  <c r="R174" i="23"/>
  <c r="R183" i="23"/>
  <c r="R182" i="23"/>
  <c r="R171" i="23"/>
  <c r="R170" i="23"/>
  <c r="N41" i="23"/>
  <c r="N43" i="23"/>
  <c r="R187" i="23"/>
  <c r="R186" i="23"/>
  <c r="R178" i="23"/>
  <c r="N33" i="23"/>
  <c r="N30" i="23"/>
  <c r="N38" i="23"/>
  <c r="N46" i="23"/>
  <c r="N31" i="23"/>
  <c r="N42" i="23"/>
  <c r="N39" i="23"/>
  <c r="N47" i="23"/>
  <c r="N40" i="23"/>
  <c r="N54" i="23"/>
  <c r="N32" i="23"/>
  <c r="N36" i="23"/>
  <c r="N48" i="23"/>
  <c r="N37" i="23"/>
  <c r="N35" i="23"/>
  <c r="N44" i="23"/>
  <c r="N52" i="23"/>
  <c r="N53" i="23"/>
  <c r="N34" i="23"/>
  <c r="N51" i="23"/>
  <c r="N45" i="23"/>
  <c r="N29" i="23"/>
  <c r="B486" i="23"/>
  <c r="B485" i="23"/>
  <c r="B484" i="23"/>
  <c r="B483" i="23"/>
  <c r="B482" i="23"/>
  <c r="B481" i="23"/>
  <c r="B480" i="23"/>
  <c r="B479" i="23"/>
  <c r="B478" i="23"/>
  <c r="B477" i="23"/>
  <c r="B476" i="23"/>
  <c r="B475" i="23"/>
  <c r="B474" i="23"/>
  <c r="B473" i="23"/>
  <c r="B472" i="23"/>
  <c r="B471" i="23"/>
  <c r="B470" i="23"/>
  <c r="B469" i="23"/>
  <c r="B468" i="23"/>
  <c r="B467" i="23"/>
  <c r="B466" i="23"/>
  <c r="B465" i="23"/>
  <c r="B464" i="23"/>
  <c r="B463" i="23"/>
  <c r="B462" i="23"/>
  <c r="B461" i="23"/>
  <c r="F456" i="23"/>
  <c r="H107" i="9"/>
  <c r="B523" i="23"/>
  <c r="B522" i="23"/>
  <c r="B521" i="23"/>
  <c r="B520" i="23"/>
  <c r="B519" i="23"/>
  <c r="B518" i="23"/>
  <c r="B517" i="23"/>
  <c r="B516" i="23"/>
  <c r="B515" i="23"/>
  <c r="B514" i="23"/>
  <c r="B513" i="23"/>
  <c r="B512" i="23"/>
  <c r="B511" i="23"/>
  <c r="B510" i="23"/>
  <c r="B509" i="23"/>
  <c r="B508" i="23"/>
  <c r="B507" i="23"/>
  <c r="B506" i="23"/>
  <c r="B505" i="23"/>
  <c r="B504" i="23"/>
  <c r="B503" i="23"/>
  <c r="B502" i="23"/>
  <c r="B501" i="23"/>
  <c r="B500" i="23"/>
  <c r="B499" i="23"/>
  <c r="F495" i="23"/>
  <c r="H80" i="24"/>
  <c r="H79" i="24"/>
  <c r="H78" i="24"/>
  <c r="H77" i="24"/>
  <c r="H76" i="24"/>
  <c r="C80" i="24"/>
  <c r="C79" i="24"/>
  <c r="C78" i="24"/>
  <c r="C77" i="24"/>
  <c r="C76" i="24"/>
  <c r="D100" i="24" l="1"/>
  <c r="E100" i="24"/>
  <c r="D113" i="24"/>
  <c r="E113" i="24"/>
  <c r="M270" i="15"/>
  <c r="M269" i="15"/>
  <c r="L269" i="15"/>
  <c r="M268" i="15"/>
  <c r="L268" i="15"/>
  <c r="M267" i="15"/>
  <c r="L267" i="15"/>
  <c r="M266" i="15"/>
  <c r="L266" i="15"/>
  <c r="M265" i="15"/>
  <c r="L265" i="15"/>
  <c r="M264" i="15"/>
  <c r="L264" i="15"/>
  <c r="M263" i="15"/>
  <c r="L263" i="15"/>
  <c r="M262" i="15"/>
  <c r="L262" i="15"/>
  <c r="M261" i="15"/>
  <c r="L261" i="15"/>
  <c r="M260" i="15"/>
  <c r="L260" i="15"/>
  <c r="M259" i="15"/>
  <c r="L259" i="15"/>
  <c r="M258" i="15"/>
  <c r="L258" i="15"/>
  <c r="M257" i="15"/>
  <c r="L257" i="15"/>
  <c r="M256" i="15"/>
  <c r="L256" i="15"/>
  <c r="M255" i="15"/>
  <c r="L255" i="15"/>
  <c r="M254" i="15"/>
  <c r="L254" i="15"/>
  <c r="M253" i="15"/>
  <c r="L253" i="15"/>
  <c r="M252" i="15"/>
  <c r="L252" i="15"/>
  <c r="M251" i="15"/>
  <c r="L251" i="15"/>
  <c r="M250" i="15"/>
  <c r="L250" i="15"/>
  <c r="M249" i="15"/>
  <c r="L249" i="15"/>
  <c r="F194" i="15"/>
  <c r="C194" i="15"/>
  <c r="A137" i="15"/>
  <c r="A136" i="15"/>
  <c r="A135" i="15"/>
  <c r="A134" i="15"/>
  <c r="A133" i="15"/>
  <c r="A132" i="15"/>
  <c r="A131" i="15"/>
  <c r="A130" i="15"/>
  <c r="J128" i="15"/>
  <c r="I128" i="15"/>
  <c r="H128" i="15"/>
  <c r="G128" i="15"/>
  <c r="F128" i="15"/>
  <c r="E128" i="15"/>
  <c r="D128" i="15"/>
  <c r="C128" i="15"/>
  <c r="W80" i="15"/>
  <c r="W79" i="15"/>
  <c r="W78" i="15"/>
  <c r="W77" i="15"/>
  <c r="W76" i="15"/>
  <c r="W75" i="15"/>
  <c r="W74" i="15"/>
  <c r="W73" i="15"/>
  <c r="W72" i="15"/>
  <c r="W71" i="15"/>
  <c r="W70" i="15"/>
  <c r="W69" i="15"/>
  <c r="W68" i="15"/>
  <c r="W67" i="15"/>
  <c r="W66" i="15"/>
  <c r="W65" i="15"/>
  <c r="W64" i="15"/>
  <c r="W63" i="15"/>
  <c r="W62" i="15"/>
  <c r="W61" i="15"/>
  <c r="W60" i="15"/>
  <c r="D51" i="15"/>
  <c r="F51" i="15" s="1"/>
  <c r="N43" i="15"/>
  <c r="N42" i="15"/>
  <c r="G42" i="15"/>
  <c r="P42" i="15" s="1"/>
  <c r="B42" i="15"/>
  <c r="O42" i="15" s="1"/>
  <c r="N41" i="15"/>
  <c r="G41" i="15"/>
  <c r="P41" i="15" s="1"/>
  <c r="B41" i="15"/>
  <c r="O41" i="15" s="1"/>
  <c r="O40" i="15"/>
  <c r="N40" i="15"/>
  <c r="G40" i="15"/>
  <c r="R40" i="15" s="1"/>
  <c r="D40" i="15"/>
  <c r="D41" i="15" s="1"/>
  <c r="D42" i="15" s="1"/>
  <c r="D43" i="15" s="1"/>
  <c r="B40" i="15"/>
  <c r="R39" i="15"/>
  <c r="P39" i="15"/>
  <c r="Q39" i="15" s="1"/>
  <c r="O39" i="15"/>
  <c r="N39" i="15"/>
  <c r="L39" i="15"/>
  <c r="L40" i="15" s="1"/>
  <c r="I39" i="15"/>
  <c r="I40" i="15" s="1"/>
  <c r="I41" i="15" s="1"/>
  <c r="I42" i="15" s="1"/>
  <c r="I43" i="15" s="1"/>
  <c r="G39" i="15"/>
  <c r="D39" i="15"/>
  <c r="B39" i="15"/>
  <c r="R38" i="15"/>
  <c r="P38" i="15"/>
  <c r="Q38" i="15" s="1"/>
  <c r="O38" i="15"/>
  <c r="N38" i="15"/>
  <c r="G38" i="15"/>
  <c r="B38" i="15"/>
  <c r="G35" i="15"/>
  <c r="B35" i="15"/>
  <c r="B195" i="15" s="1"/>
  <c r="B196" i="15" s="1"/>
  <c r="L34" i="15"/>
  <c r="L35" i="15" s="1"/>
  <c r="M182" i="5"/>
  <c r="L182" i="5"/>
  <c r="K182" i="5"/>
  <c r="J182" i="5"/>
  <c r="I182" i="5"/>
  <c r="H182" i="5"/>
  <c r="G182" i="5"/>
  <c r="F182" i="5"/>
  <c r="E182" i="5"/>
  <c r="D182" i="5"/>
  <c r="C182" i="5"/>
  <c r="A182" i="5"/>
  <c r="M181" i="5"/>
  <c r="L181" i="5"/>
  <c r="K181" i="5"/>
  <c r="J181" i="5"/>
  <c r="I181" i="5"/>
  <c r="H181" i="5"/>
  <c r="G181" i="5"/>
  <c r="F181" i="5"/>
  <c r="E181" i="5"/>
  <c r="D181" i="5"/>
  <c r="C181" i="5"/>
  <c r="A181" i="5"/>
  <c r="M180" i="5"/>
  <c r="L180" i="5"/>
  <c r="K180" i="5"/>
  <c r="J180" i="5"/>
  <c r="I180" i="5"/>
  <c r="H180" i="5"/>
  <c r="G180" i="5"/>
  <c r="F180" i="5"/>
  <c r="E180" i="5"/>
  <c r="D180" i="5"/>
  <c r="C180" i="5"/>
  <c r="A180" i="5"/>
  <c r="M179" i="5"/>
  <c r="L179" i="5"/>
  <c r="K179" i="5"/>
  <c r="J179" i="5"/>
  <c r="I179" i="5"/>
  <c r="H179" i="5"/>
  <c r="G179" i="5"/>
  <c r="F179" i="5"/>
  <c r="E179" i="5"/>
  <c r="D179" i="5"/>
  <c r="C179" i="5"/>
  <c r="A179" i="5"/>
  <c r="M178" i="5"/>
  <c r="L178" i="5"/>
  <c r="K178" i="5"/>
  <c r="J178" i="5"/>
  <c r="I178" i="5"/>
  <c r="H178" i="5"/>
  <c r="G178" i="5"/>
  <c r="F178" i="5"/>
  <c r="E178" i="5"/>
  <c r="D178" i="5"/>
  <c r="C178" i="5"/>
  <c r="A178" i="5"/>
  <c r="M177" i="5"/>
  <c r="L177" i="5"/>
  <c r="K177" i="5"/>
  <c r="J177" i="5"/>
  <c r="I177" i="5"/>
  <c r="H177" i="5"/>
  <c r="G177" i="5"/>
  <c r="F177" i="5"/>
  <c r="E177" i="5"/>
  <c r="D177" i="5"/>
  <c r="C177" i="5"/>
  <c r="A177" i="5"/>
  <c r="M176" i="5"/>
  <c r="L176" i="5"/>
  <c r="K176" i="5"/>
  <c r="J176" i="5"/>
  <c r="I176" i="5"/>
  <c r="H176" i="5"/>
  <c r="G176" i="5"/>
  <c r="F176" i="5"/>
  <c r="E176" i="5"/>
  <c r="D176" i="5"/>
  <c r="C176" i="5"/>
  <c r="A176" i="5"/>
  <c r="M175" i="5"/>
  <c r="L175" i="5"/>
  <c r="K175" i="5"/>
  <c r="J175" i="5"/>
  <c r="I175" i="5"/>
  <c r="H175" i="5"/>
  <c r="G175" i="5"/>
  <c r="F175" i="5"/>
  <c r="E175" i="5"/>
  <c r="D175" i="5"/>
  <c r="C175" i="5"/>
  <c r="A175" i="5"/>
  <c r="M174" i="5"/>
  <c r="L174" i="5"/>
  <c r="K174" i="5"/>
  <c r="J174" i="5"/>
  <c r="I174" i="5"/>
  <c r="H174" i="5"/>
  <c r="G174" i="5"/>
  <c r="F174" i="5"/>
  <c r="E174" i="5"/>
  <c r="D174" i="5"/>
  <c r="C174" i="5"/>
  <c r="A174" i="5"/>
  <c r="M173" i="5"/>
  <c r="L173" i="5"/>
  <c r="K173" i="5"/>
  <c r="J173" i="5"/>
  <c r="I173" i="5"/>
  <c r="H173" i="5"/>
  <c r="G173" i="5"/>
  <c r="F173" i="5"/>
  <c r="E173" i="5"/>
  <c r="D173" i="5"/>
  <c r="C173" i="5"/>
  <c r="A173" i="5"/>
  <c r="M172" i="5"/>
  <c r="L172" i="5"/>
  <c r="K172" i="5"/>
  <c r="J172" i="5"/>
  <c r="I172" i="5"/>
  <c r="H172" i="5"/>
  <c r="G172" i="5"/>
  <c r="F172" i="5"/>
  <c r="E172" i="5"/>
  <c r="D172" i="5"/>
  <c r="C172" i="5"/>
  <c r="A172" i="5"/>
  <c r="M171" i="5"/>
  <c r="L171" i="5"/>
  <c r="K171" i="5"/>
  <c r="J171" i="5"/>
  <c r="I171" i="5"/>
  <c r="H171" i="5"/>
  <c r="G171" i="5"/>
  <c r="F171" i="5"/>
  <c r="E171" i="5"/>
  <c r="D171" i="5"/>
  <c r="C171" i="5"/>
  <c r="A171" i="5"/>
  <c r="M170" i="5"/>
  <c r="L170" i="5"/>
  <c r="K170" i="5"/>
  <c r="J170" i="5"/>
  <c r="I170" i="5"/>
  <c r="H170" i="5"/>
  <c r="G170" i="5"/>
  <c r="F170" i="5"/>
  <c r="E170" i="5"/>
  <c r="D170" i="5"/>
  <c r="C170" i="5"/>
  <c r="A170" i="5"/>
  <c r="M169" i="5"/>
  <c r="L169" i="5"/>
  <c r="K169" i="5"/>
  <c r="J169" i="5"/>
  <c r="I169" i="5"/>
  <c r="H169" i="5"/>
  <c r="G169" i="5"/>
  <c r="F169" i="5"/>
  <c r="E169" i="5"/>
  <c r="D169" i="5"/>
  <c r="C169" i="5"/>
  <c r="A169" i="5"/>
  <c r="M168" i="5"/>
  <c r="L168" i="5"/>
  <c r="K168" i="5"/>
  <c r="J168" i="5"/>
  <c r="I168" i="5"/>
  <c r="H168" i="5"/>
  <c r="G168" i="5"/>
  <c r="F168" i="5"/>
  <c r="E168" i="5"/>
  <c r="D168" i="5"/>
  <c r="C168" i="5"/>
  <c r="A168" i="5"/>
  <c r="M167" i="5"/>
  <c r="L167" i="5"/>
  <c r="K167" i="5"/>
  <c r="J167" i="5"/>
  <c r="I167" i="5"/>
  <c r="H167" i="5"/>
  <c r="G167" i="5"/>
  <c r="F167" i="5"/>
  <c r="E167" i="5"/>
  <c r="D167" i="5"/>
  <c r="C167" i="5"/>
  <c r="A167" i="5"/>
  <c r="M166" i="5"/>
  <c r="L166" i="5"/>
  <c r="K166" i="5"/>
  <c r="J166" i="5"/>
  <c r="I166" i="5"/>
  <c r="H166" i="5"/>
  <c r="G166" i="5"/>
  <c r="F166" i="5"/>
  <c r="E166" i="5"/>
  <c r="D166" i="5"/>
  <c r="C166" i="5"/>
  <c r="A166" i="5"/>
  <c r="M165" i="5"/>
  <c r="L165" i="5"/>
  <c r="K165" i="5"/>
  <c r="J165" i="5"/>
  <c r="I165" i="5"/>
  <c r="H165" i="5"/>
  <c r="G165" i="5"/>
  <c r="F165" i="5"/>
  <c r="E165" i="5"/>
  <c r="D165" i="5"/>
  <c r="C165" i="5"/>
  <c r="A165" i="5"/>
  <c r="M164" i="5"/>
  <c r="L164" i="5"/>
  <c r="K164" i="5"/>
  <c r="J164" i="5"/>
  <c r="I164" i="5"/>
  <c r="H164" i="5"/>
  <c r="G164" i="5"/>
  <c r="F164" i="5"/>
  <c r="E164" i="5"/>
  <c r="D164" i="5"/>
  <c r="C164" i="5"/>
  <c r="A164" i="5"/>
  <c r="M163" i="5"/>
  <c r="L163" i="5"/>
  <c r="K163" i="5"/>
  <c r="J163" i="5"/>
  <c r="I163" i="5"/>
  <c r="H163" i="5"/>
  <c r="G163" i="5"/>
  <c r="F163" i="5"/>
  <c r="E163" i="5"/>
  <c r="D163" i="5"/>
  <c r="C163" i="5"/>
  <c r="A163" i="5"/>
  <c r="M162" i="5"/>
  <c r="L162" i="5"/>
  <c r="K162" i="5"/>
  <c r="J162" i="5"/>
  <c r="I162" i="5"/>
  <c r="H162" i="5"/>
  <c r="G162" i="5"/>
  <c r="F162" i="5"/>
  <c r="E162" i="5"/>
  <c r="D162" i="5"/>
  <c r="C162" i="5"/>
  <c r="A162" i="5"/>
  <c r="M161" i="5"/>
  <c r="L161" i="5"/>
  <c r="K161" i="5"/>
  <c r="J161" i="5"/>
  <c r="I161" i="5"/>
  <c r="H161" i="5"/>
  <c r="G161" i="5"/>
  <c r="F161" i="5"/>
  <c r="E161" i="5"/>
  <c r="D161" i="5"/>
  <c r="C161" i="5"/>
  <c r="A161" i="5"/>
  <c r="M160" i="5"/>
  <c r="L160" i="5"/>
  <c r="K160" i="5"/>
  <c r="J160" i="5"/>
  <c r="I160" i="5"/>
  <c r="H160" i="5"/>
  <c r="G160" i="5"/>
  <c r="F160" i="5"/>
  <c r="E160" i="5"/>
  <c r="D160" i="5"/>
  <c r="C160" i="5"/>
  <c r="A160" i="5"/>
  <c r="M159" i="5"/>
  <c r="L159" i="5"/>
  <c r="K159" i="5"/>
  <c r="J159" i="5"/>
  <c r="I159" i="5"/>
  <c r="H159" i="5"/>
  <c r="G159" i="5"/>
  <c r="F159" i="5"/>
  <c r="E159" i="5"/>
  <c r="D159" i="5"/>
  <c r="C159" i="5"/>
  <c r="A159" i="5"/>
  <c r="M158" i="5"/>
  <c r="L158" i="5"/>
  <c r="K158" i="5"/>
  <c r="J158" i="5"/>
  <c r="I158" i="5"/>
  <c r="H158" i="5"/>
  <c r="G158" i="5"/>
  <c r="F158" i="5"/>
  <c r="E158" i="5"/>
  <c r="D158" i="5"/>
  <c r="C158" i="5"/>
  <c r="A158" i="5"/>
  <c r="G110" i="5"/>
  <c r="F110" i="5"/>
  <c r="E110" i="5"/>
  <c r="D110" i="5"/>
  <c r="C110" i="5"/>
  <c r="B110" i="5"/>
  <c r="A110" i="5"/>
  <c r="G109" i="5"/>
  <c r="F109" i="5"/>
  <c r="E109" i="5"/>
  <c r="D109" i="5"/>
  <c r="C109" i="5"/>
  <c r="B109" i="5"/>
  <c r="A109" i="5"/>
  <c r="G108" i="5"/>
  <c r="F108" i="5"/>
  <c r="E108" i="5"/>
  <c r="D108" i="5"/>
  <c r="C108" i="5"/>
  <c r="B108" i="5"/>
  <c r="A108" i="5"/>
  <c r="G107" i="5"/>
  <c r="F107" i="5"/>
  <c r="E107" i="5"/>
  <c r="D107" i="5"/>
  <c r="C107" i="5"/>
  <c r="B107" i="5"/>
  <c r="A107" i="5"/>
  <c r="G106" i="5"/>
  <c r="F106" i="5"/>
  <c r="E106" i="5"/>
  <c r="D106" i="5"/>
  <c r="C106" i="5"/>
  <c r="B106" i="5"/>
  <c r="A106" i="5"/>
  <c r="G105" i="5"/>
  <c r="F105" i="5"/>
  <c r="E105" i="5"/>
  <c r="D105" i="5"/>
  <c r="C105" i="5"/>
  <c r="B105" i="5"/>
  <c r="A105" i="5"/>
  <c r="G102" i="5"/>
  <c r="F102" i="5"/>
  <c r="E102" i="5"/>
  <c r="D102" i="5"/>
  <c r="C102" i="5"/>
  <c r="B102" i="5"/>
  <c r="A88" i="5"/>
  <c r="A87" i="5"/>
  <c r="A86" i="5"/>
  <c r="A85" i="5"/>
  <c r="A84" i="5"/>
  <c r="A83" i="5"/>
  <c r="A82" i="5"/>
  <c r="A81" i="5"/>
  <c r="A80" i="5"/>
  <c r="A79" i="5"/>
  <c r="A78" i="5"/>
  <c r="A77" i="5"/>
  <c r="A76" i="5"/>
  <c r="A75" i="5"/>
  <c r="A74" i="5"/>
  <c r="A73" i="5"/>
  <c r="A72" i="5"/>
  <c r="A71" i="5"/>
  <c r="A70" i="5"/>
  <c r="A69" i="5"/>
  <c r="A68" i="5"/>
  <c r="A67" i="5"/>
  <c r="A66" i="5"/>
  <c r="A65" i="5"/>
  <c r="A64" i="5"/>
  <c r="G52" i="5"/>
  <c r="G53" i="5" s="1"/>
  <c r="G54" i="5" s="1"/>
  <c r="C52" i="5"/>
  <c r="D52" i="5" s="1"/>
  <c r="D53" i="5" s="1"/>
  <c r="D54" i="5" s="1"/>
  <c r="N41" i="5"/>
  <c r="I41" i="5"/>
  <c r="D41" i="5"/>
  <c r="R40" i="5"/>
  <c r="Q40" i="5"/>
  <c r="P40" i="5"/>
  <c r="O40" i="5"/>
  <c r="N40" i="5"/>
  <c r="I40" i="5"/>
  <c r="G40" i="5"/>
  <c r="D40" i="5"/>
  <c r="B40" i="5"/>
  <c r="R39" i="5"/>
  <c r="Q39" i="5"/>
  <c r="P39" i="5"/>
  <c r="O39" i="5"/>
  <c r="N39" i="5"/>
  <c r="I39" i="5"/>
  <c r="G39" i="5"/>
  <c r="D39" i="5"/>
  <c r="B39" i="5"/>
  <c r="R38" i="5"/>
  <c r="Q38" i="5"/>
  <c r="P38" i="5"/>
  <c r="O38" i="5"/>
  <c r="N38" i="5"/>
  <c r="I38" i="5"/>
  <c r="G38" i="5"/>
  <c r="D38" i="5"/>
  <c r="B38" i="5"/>
  <c r="R37" i="5"/>
  <c r="Q37" i="5"/>
  <c r="P37" i="5"/>
  <c r="O37" i="5"/>
  <c r="N37" i="5"/>
  <c r="L37" i="5"/>
  <c r="L38" i="5" s="1"/>
  <c r="I37" i="5"/>
  <c r="G37" i="5"/>
  <c r="D37" i="5"/>
  <c r="B37" i="5"/>
  <c r="R36" i="5"/>
  <c r="Q36" i="5"/>
  <c r="P36" i="5"/>
  <c r="O36" i="5"/>
  <c r="N36" i="5"/>
  <c r="G36" i="5"/>
  <c r="B36" i="5"/>
  <c r="G33" i="5"/>
  <c r="B33" i="5"/>
  <c r="L32" i="5"/>
  <c r="L33" i="5" s="1"/>
  <c r="H435" i="23"/>
  <c r="G435" i="23"/>
  <c r="F435" i="23"/>
  <c r="E371" i="23"/>
  <c r="D435" i="23"/>
  <c r="C435" i="23"/>
  <c r="B435" i="23"/>
  <c r="H432" i="23"/>
  <c r="G432" i="23"/>
  <c r="F432" i="23"/>
  <c r="E432" i="23"/>
  <c r="D367" i="23"/>
  <c r="C367" i="23"/>
  <c r="B432" i="23"/>
  <c r="H363" i="23"/>
  <c r="G429" i="23"/>
  <c r="F363" i="23"/>
  <c r="E363" i="23"/>
  <c r="D429" i="23"/>
  <c r="C429" i="23"/>
  <c r="B363" i="23"/>
  <c r="H426" i="23"/>
  <c r="G426" i="23"/>
  <c r="F359" i="23"/>
  <c r="E359" i="23"/>
  <c r="D359" i="23"/>
  <c r="C359" i="23"/>
  <c r="B359" i="23"/>
  <c r="M329" i="23"/>
  <c r="C329" i="23"/>
  <c r="L328" i="23"/>
  <c r="B328" i="23"/>
  <c r="L327" i="23"/>
  <c r="B327" i="23"/>
  <c r="L326" i="23"/>
  <c r="B326" i="23"/>
  <c r="L325" i="23"/>
  <c r="B325" i="23"/>
  <c r="R324" i="23"/>
  <c r="Q324" i="23"/>
  <c r="P324" i="23"/>
  <c r="O324" i="23"/>
  <c r="N324" i="23"/>
  <c r="M324" i="23"/>
  <c r="L324" i="23"/>
  <c r="H324" i="23"/>
  <c r="G324" i="23"/>
  <c r="F324" i="23"/>
  <c r="E324" i="23"/>
  <c r="D324" i="23"/>
  <c r="C324" i="23"/>
  <c r="B324" i="23"/>
  <c r="R323" i="23"/>
  <c r="Q323" i="23"/>
  <c r="P323" i="23"/>
  <c r="O323" i="23"/>
  <c r="N323" i="23"/>
  <c r="M323" i="23"/>
  <c r="L323" i="23"/>
  <c r="H323" i="23"/>
  <c r="G323" i="23"/>
  <c r="F323" i="23"/>
  <c r="E323" i="23"/>
  <c r="D323" i="23"/>
  <c r="C323" i="23"/>
  <c r="B323" i="23"/>
  <c r="R322" i="23"/>
  <c r="Q322" i="23"/>
  <c r="P322" i="23"/>
  <c r="O322" i="23"/>
  <c r="N322" i="23"/>
  <c r="M322" i="23"/>
  <c r="L322" i="23"/>
  <c r="H322" i="23"/>
  <c r="H374" i="23" s="1"/>
  <c r="G322" i="23"/>
  <c r="G374" i="23" s="1"/>
  <c r="F322" i="23"/>
  <c r="F374" i="23" s="1"/>
  <c r="E322" i="23"/>
  <c r="E374" i="23" s="1"/>
  <c r="D322" i="23"/>
  <c r="D374" i="23" s="1"/>
  <c r="C322" i="23"/>
  <c r="C374" i="23" s="1"/>
  <c r="B322" i="23"/>
  <c r="B374" i="23" s="1"/>
  <c r="R321" i="23"/>
  <c r="Q321" i="23"/>
  <c r="P321" i="23"/>
  <c r="O321" i="23"/>
  <c r="N321" i="23"/>
  <c r="M321" i="23"/>
  <c r="L321" i="23"/>
  <c r="H321" i="23"/>
  <c r="H370" i="23" s="1"/>
  <c r="G321" i="23"/>
  <c r="G370" i="23" s="1"/>
  <c r="F321" i="23"/>
  <c r="F370" i="23" s="1"/>
  <c r="E321" i="23"/>
  <c r="E370" i="23" s="1"/>
  <c r="D321" i="23"/>
  <c r="D370" i="23" s="1"/>
  <c r="C321" i="23"/>
  <c r="C370" i="23" s="1"/>
  <c r="B321" i="23"/>
  <c r="B370" i="23" s="1"/>
  <c r="R320" i="23"/>
  <c r="Q320" i="23"/>
  <c r="P320" i="23"/>
  <c r="O320" i="23"/>
  <c r="N320" i="23"/>
  <c r="M320" i="23"/>
  <c r="L320" i="23"/>
  <c r="H320" i="23"/>
  <c r="H366" i="23" s="1"/>
  <c r="G320" i="23"/>
  <c r="G366" i="23" s="1"/>
  <c r="F320" i="23"/>
  <c r="F366" i="23" s="1"/>
  <c r="E320" i="23"/>
  <c r="E366" i="23" s="1"/>
  <c r="D320" i="23"/>
  <c r="D366" i="23" s="1"/>
  <c r="C320" i="23"/>
  <c r="C366" i="23" s="1"/>
  <c r="B320" i="23"/>
  <c r="B366" i="23" s="1"/>
  <c r="R319" i="23"/>
  <c r="Q319" i="23"/>
  <c r="P319" i="23"/>
  <c r="O319" i="23"/>
  <c r="N319" i="23"/>
  <c r="M319" i="23"/>
  <c r="L319" i="23"/>
  <c r="H319" i="23"/>
  <c r="H362" i="23" s="1"/>
  <c r="G319" i="23"/>
  <c r="G362" i="23" s="1"/>
  <c r="F319" i="23"/>
  <c r="F362" i="23" s="1"/>
  <c r="E319" i="23"/>
  <c r="E362" i="23" s="1"/>
  <c r="D319" i="23"/>
  <c r="D362" i="23" s="1"/>
  <c r="C319" i="23"/>
  <c r="C362" i="23" s="1"/>
  <c r="B319" i="23"/>
  <c r="B362" i="23" s="1"/>
  <c r="R318" i="23"/>
  <c r="Q318" i="23"/>
  <c r="P318" i="23"/>
  <c r="O318" i="23"/>
  <c r="N318" i="23"/>
  <c r="M318" i="23"/>
  <c r="L318" i="23"/>
  <c r="H318" i="23"/>
  <c r="H358" i="23" s="1"/>
  <c r="G318" i="23"/>
  <c r="G358" i="23" s="1"/>
  <c r="F318" i="23"/>
  <c r="F358" i="23" s="1"/>
  <c r="E318" i="23"/>
  <c r="E358" i="23" s="1"/>
  <c r="D318" i="23"/>
  <c r="D358" i="23" s="1"/>
  <c r="C318" i="23"/>
  <c r="C358" i="23" s="1"/>
  <c r="B318" i="23"/>
  <c r="B358" i="23" s="1"/>
  <c r="R317" i="23"/>
  <c r="Q317" i="23"/>
  <c r="P317" i="23"/>
  <c r="O317" i="23"/>
  <c r="N317" i="23"/>
  <c r="M317" i="23"/>
  <c r="H317" i="23"/>
  <c r="G317" i="23"/>
  <c r="F317" i="23"/>
  <c r="E317" i="23"/>
  <c r="D317" i="23"/>
  <c r="C317" i="23"/>
  <c r="M316" i="23"/>
  <c r="C316" i="23"/>
  <c r="L313" i="23"/>
  <c r="B313" i="23"/>
  <c r="C310" i="23"/>
  <c r="B309" i="23"/>
  <c r="B308" i="23"/>
  <c r="B307" i="23"/>
  <c r="B306" i="23"/>
  <c r="H305" i="23"/>
  <c r="G305" i="23"/>
  <c r="F305" i="23"/>
  <c r="E305" i="23"/>
  <c r="D305" i="23"/>
  <c r="C305" i="23"/>
  <c r="B305" i="23"/>
  <c r="H304" i="23"/>
  <c r="G304" i="23"/>
  <c r="F304" i="23"/>
  <c r="E304" i="23"/>
  <c r="D304" i="23"/>
  <c r="C304" i="23"/>
  <c r="B304" i="23"/>
  <c r="H303" i="23"/>
  <c r="G303" i="23"/>
  <c r="F303" i="23"/>
  <c r="E303" i="23"/>
  <c r="D303" i="23"/>
  <c r="C303" i="23"/>
  <c r="B303" i="23"/>
  <c r="H302" i="23"/>
  <c r="H434" i="23" s="1"/>
  <c r="G302" i="23"/>
  <c r="G434" i="23" s="1"/>
  <c r="F302" i="23"/>
  <c r="F434" i="23" s="1"/>
  <c r="E302" i="23"/>
  <c r="E434" i="23" s="1"/>
  <c r="D302" i="23"/>
  <c r="D369" i="23" s="1"/>
  <c r="C302" i="23"/>
  <c r="C369" i="23" s="1"/>
  <c r="B302" i="23"/>
  <c r="B434" i="23" s="1"/>
  <c r="H301" i="23"/>
  <c r="H431" i="23" s="1"/>
  <c r="G301" i="23"/>
  <c r="G365" i="23" s="1"/>
  <c r="F301" i="23"/>
  <c r="F365" i="23" s="1"/>
  <c r="E301" i="23"/>
  <c r="E365" i="23" s="1"/>
  <c r="D301" i="23"/>
  <c r="D431" i="23" s="1"/>
  <c r="C301" i="23"/>
  <c r="C431" i="23" s="1"/>
  <c r="B301" i="23"/>
  <c r="B431" i="23" s="1"/>
  <c r="H300" i="23"/>
  <c r="H428" i="23" s="1"/>
  <c r="G300" i="23"/>
  <c r="G428" i="23" s="1"/>
  <c r="F300" i="23"/>
  <c r="F361" i="23" s="1"/>
  <c r="E300" i="23"/>
  <c r="E428" i="23" s="1"/>
  <c r="D300" i="23"/>
  <c r="D428" i="23" s="1"/>
  <c r="C300" i="23"/>
  <c r="C428" i="23" s="1"/>
  <c r="B300" i="23"/>
  <c r="B428" i="23" s="1"/>
  <c r="H299" i="23"/>
  <c r="H357" i="23" s="1"/>
  <c r="G299" i="23"/>
  <c r="G425" i="23" s="1"/>
  <c r="F299" i="23"/>
  <c r="F425" i="23" s="1"/>
  <c r="E299" i="23"/>
  <c r="E357" i="23" s="1"/>
  <c r="D299" i="23"/>
  <c r="D357" i="23" s="1"/>
  <c r="C299" i="23"/>
  <c r="C357" i="23" s="1"/>
  <c r="B299" i="23"/>
  <c r="B425" i="23" s="1"/>
  <c r="H298" i="23"/>
  <c r="G298" i="23"/>
  <c r="F298" i="23"/>
  <c r="E298" i="23"/>
  <c r="D298" i="23"/>
  <c r="C298" i="23"/>
  <c r="C297" i="23"/>
  <c r="B294" i="23"/>
  <c r="B276" i="23"/>
  <c r="B272" i="23"/>
  <c r="B268" i="23"/>
  <c r="B264" i="23"/>
  <c r="M234" i="23"/>
  <c r="C234" i="23"/>
  <c r="L232" i="23"/>
  <c r="B232" i="23"/>
  <c r="L231" i="23"/>
  <c r="B231" i="23"/>
  <c r="L230" i="23"/>
  <c r="B230" i="23"/>
  <c r="L229" i="23"/>
  <c r="B229" i="23"/>
  <c r="L228" i="23"/>
  <c r="B228" i="23"/>
  <c r="L227" i="23"/>
  <c r="B227" i="23"/>
  <c r="B279" i="23" s="1"/>
  <c r="L226" i="23"/>
  <c r="B226" i="23"/>
  <c r="B275" i="23" s="1"/>
  <c r="L225" i="23"/>
  <c r="B225" i="23"/>
  <c r="B271" i="23" s="1"/>
  <c r="L224" i="23"/>
  <c r="B224" i="23"/>
  <c r="B267" i="23" s="1"/>
  <c r="L223" i="23"/>
  <c r="B223" i="23"/>
  <c r="B263" i="23" s="1"/>
  <c r="R222" i="23"/>
  <c r="Q222" i="23"/>
  <c r="P222" i="23"/>
  <c r="O222" i="23"/>
  <c r="N222" i="23"/>
  <c r="M222" i="23"/>
  <c r="H222" i="23"/>
  <c r="G222" i="23"/>
  <c r="F222" i="23"/>
  <c r="E222" i="23"/>
  <c r="D222" i="23"/>
  <c r="C222" i="23"/>
  <c r="M221" i="23"/>
  <c r="C221" i="23"/>
  <c r="L219" i="23"/>
  <c r="B219" i="23"/>
  <c r="L218" i="23"/>
  <c r="B218" i="23"/>
  <c r="C215" i="23"/>
  <c r="B213" i="23"/>
  <c r="B212" i="23"/>
  <c r="B211" i="23"/>
  <c r="B210" i="23"/>
  <c r="B209" i="23"/>
  <c r="B208" i="23"/>
  <c r="B278" i="23" s="1"/>
  <c r="B207" i="23"/>
  <c r="B274" i="23" s="1"/>
  <c r="B206" i="23"/>
  <c r="B270" i="23" s="1"/>
  <c r="B205" i="23"/>
  <c r="B266" i="23" s="1"/>
  <c r="B204" i="23"/>
  <c r="B262" i="23" s="1"/>
  <c r="H203" i="23"/>
  <c r="G203" i="23"/>
  <c r="F203" i="23"/>
  <c r="E203" i="23"/>
  <c r="D203" i="23"/>
  <c r="C203" i="23"/>
  <c r="C202" i="23"/>
  <c r="B200" i="23"/>
  <c r="B199" i="23"/>
  <c r="H187" i="23"/>
  <c r="G187" i="23"/>
  <c r="F187" i="23"/>
  <c r="E187" i="23"/>
  <c r="D187" i="23"/>
  <c r="C187" i="23"/>
  <c r="B187" i="23"/>
  <c r="I280" i="23" s="1"/>
  <c r="H183" i="23"/>
  <c r="G183" i="23"/>
  <c r="F183" i="23"/>
  <c r="E183" i="23"/>
  <c r="D183" i="23"/>
  <c r="C183" i="23"/>
  <c r="B183" i="23"/>
  <c r="I276" i="23" s="1"/>
  <c r="H179" i="23"/>
  <c r="G179" i="23"/>
  <c r="F179" i="23"/>
  <c r="E179" i="23"/>
  <c r="D179" i="23"/>
  <c r="C179" i="23"/>
  <c r="B179" i="23"/>
  <c r="I272" i="23" s="1"/>
  <c r="H175" i="23"/>
  <c r="G175" i="23"/>
  <c r="F175" i="23"/>
  <c r="E175" i="23"/>
  <c r="D175" i="23"/>
  <c r="C175" i="23"/>
  <c r="B175" i="23"/>
  <c r="I268" i="23" s="1"/>
  <c r="H171" i="23"/>
  <c r="G171" i="23"/>
  <c r="F171" i="23"/>
  <c r="E171" i="23"/>
  <c r="D171" i="23"/>
  <c r="C171" i="23"/>
  <c r="B171" i="23"/>
  <c r="I264" i="23" s="1"/>
  <c r="M141" i="23"/>
  <c r="C141" i="23"/>
  <c r="L140" i="23"/>
  <c r="L139" i="23"/>
  <c r="B139" i="23"/>
  <c r="L138" i="23"/>
  <c r="B138" i="23"/>
  <c r="L137" i="23"/>
  <c r="B137" i="23"/>
  <c r="R136" i="23"/>
  <c r="Q136" i="23"/>
  <c r="P136" i="23"/>
  <c r="O136" i="23"/>
  <c r="N136" i="23"/>
  <c r="M136" i="23"/>
  <c r="L136" i="23"/>
  <c r="H136" i="23"/>
  <c r="G136" i="23"/>
  <c r="F136" i="23"/>
  <c r="E136" i="23"/>
  <c r="D136" i="23"/>
  <c r="C136" i="23"/>
  <c r="B136" i="23"/>
  <c r="R135" i="23"/>
  <c r="Q135" i="23"/>
  <c r="P135" i="23"/>
  <c r="O135" i="23"/>
  <c r="N135" i="23"/>
  <c r="M135" i="23"/>
  <c r="L135" i="23"/>
  <c r="H135" i="23"/>
  <c r="G135" i="23"/>
  <c r="F135" i="23"/>
  <c r="E135" i="23"/>
  <c r="D135" i="23"/>
  <c r="C135" i="23"/>
  <c r="B135" i="23"/>
  <c r="R134" i="23"/>
  <c r="Q134" i="23"/>
  <c r="P134" i="23"/>
  <c r="O134" i="23"/>
  <c r="N134" i="23"/>
  <c r="M134" i="23"/>
  <c r="L134" i="23"/>
  <c r="H134" i="23"/>
  <c r="H186" i="23" s="1"/>
  <c r="G134" i="23"/>
  <c r="G186" i="23" s="1"/>
  <c r="F134" i="23"/>
  <c r="F186" i="23" s="1"/>
  <c r="E134" i="23"/>
  <c r="E186" i="23" s="1"/>
  <c r="D134" i="23"/>
  <c r="D186" i="23" s="1"/>
  <c r="C134" i="23"/>
  <c r="C186" i="23" s="1"/>
  <c r="B134" i="23"/>
  <c r="B186" i="23" s="1"/>
  <c r="I279" i="23" s="1"/>
  <c r="R133" i="23"/>
  <c r="Q133" i="23"/>
  <c r="P133" i="23"/>
  <c r="O133" i="23"/>
  <c r="N133" i="23"/>
  <c r="M133" i="23"/>
  <c r="L133" i="23"/>
  <c r="H133" i="23"/>
  <c r="H182" i="23" s="1"/>
  <c r="G133" i="23"/>
  <c r="G182" i="23" s="1"/>
  <c r="F133" i="23"/>
  <c r="F182" i="23" s="1"/>
  <c r="E133" i="23"/>
  <c r="E182" i="23" s="1"/>
  <c r="D133" i="23"/>
  <c r="D182" i="23" s="1"/>
  <c r="C133" i="23"/>
  <c r="C182" i="23" s="1"/>
  <c r="B133" i="23"/>
  <c r="B182" i="23" s="1"/>
  <c r="I275" i="23" s="1"/>
  <c r="R132" i="23"/>
  <c r="Q132" i="23"/>
  <c r="P132" i="23"/>
  <c r="O132" i="23"/>
  <c r="N132" i="23"/>
  <c r="M132" i="23"/>
  <c r="L132" i="23"/>
  <c r="H132" i="23"/>
  <c r="H178" i="23" s="1"/>
  <c r="G132" i="23"/>
  <c r="G178" i="23" s="1"/>
  <c r="F132" i="23"/>
  <c r="F178" i="23" s="1"/>
  <c r="E132" i="23"/>
  <c r="E178" i="23" s="1"/>
  <c r="D132" i="23"/>
  <c r="D178" i="23" s="1"/>
  <c r="C132" i="23"/>
  <c r="C178" i="23" s="1"/>
  <c r="B132" i="23"/>
  <c r="B178" i="23" s="1"/>
  <c r="I271" i="23" s="1"/>
  <c r="R131" i="23"/>
  <c r="Q131" i="23"/>
  <c r="P131" i="23"/>
  <c r="O131" i="23"/>
  <c r="N131" i="23"/>
  <c r="M131" i="23"/>
  <c r="L131" i="23"/>
  <c r="H131" i="23"/>
  <c r="H174" i="23" s="1"/>
  <c r="G131" i="23"/>
  <c r="G174" i="23" s="1"/>
  <c r="F131" i="23"/>
  <c r="F174" i="23" s="1"/>
  <c r="E131" i="23"/>
  <c r="E174" i="23" s="1"/>
  <c r="D131" i="23"/>
  <c r="D174" i="23" s="1"/>
  <c r="C131" i="23"/>
  <c r="C174" i="23" s="1"/>
  <c r="B131" i="23"/>
  <c r="B174" i="23" s="1"/>
  <c r="I267" i="23" s="1"/>
  <c r="R130" i="23"/>
  <c r="Q130" i="23"/>
  <c r="P130" i="23"/>
  <c r="O130" i="23"/>
  <c r="N130" i="23"/>
  <c r="M130" i="23"/>
  <c r="L130" i="23"/>
  <c r="H130" i="23"/>
  <c r="H170" i="23" s="1"/>
  <c r="G130" i="23"/>
  <c r="G170" i="23" s="1"/>
  <c r="F130" i="23"/>
  <c r="F170" i="23" s="1"/>
  <c r="E130" i="23"/>
  <c r="E170" i="23" s="1"/>
  <c r="D130" i="23"/>
  <c r="D170" i="23" s="1"/>
  <c r="C130" i="23"/>
  <c r="C170" i="23" s="1"/>
  <c r="B130" i="23"/>
  <c r="B170" i="23" s="1"/>
  <c r="I263" i="23" s="1"/>
  <c r="R129" i="23"/>
  <c r="Q129" i="23"/>
  <c r="P129" i="23"/>
  <c r="O129" i="23"/>
  <c r="N129" i="23"/>
  <c r="M129" i="23"/>
  <c r="H129" i="23"/>
  <c r="G129" i="23"/>
  <c r="F129" i="23"/>
  <c r="E129" i="23"/>
  <c r="D129" i="23"/>
  <c r="C129" i="23"/>
  <c r="M128" i="23"/>
  <c r="L128" i="23"/>
  <c r="C128" i="23"/>
  <c r="L125" i="23"/>
  <c r="B125" i="23"/>
  <c r="C122" i="23"/>
  <c r="B120" i="23"/>
  <c r="B119" i="23"/>
  <c r="B118" i="23"/>
  <c r="H117" i="23"/>
  <c r="G117" i="23"/>
  <c r="F117" i="23"/>
  <c r="E117" i="23"/>
  <c r="D117" i="23"/>
  <c r="C117" i="23"/>
  <c r="B117" i="23"/>
  <c r="H116" i="23"/>
  <c r="G116" i="23"/>
  <c r="F116" i="23"/>
  <c r="E116" i="23"/>
  <c r="D116" i="23"/>
  <c r="C116" i="23"/>
  <c r="B116" i="23"/>
  <c r="H115" i="23"/>
  <c r="H185" i="23" s="1"/>
  <c r="G115" i="23"/>
  <c r="G185" i="23" s="1"/>
  <c r="F115" i="23"/>
  <c r="F185" i="23" s="1"/>
  <c r="E115" i="23"/>
  <c r="E185" i="23" s="1"/>
  <c r="D115" i="23"/>
  <c r="D185" i="23" s="1"/>
  <c r="C115" i="23"/>
  <c r="C185" i="23" s="1"/>
  <c r="B115" i="23"/>
  <c r="B185" i="23" s="1"/>
  <c r="I278" i="23" s="1"/>
  <c r="H114" i="23"/>
  <c r="H181" i="23" s="1"/>
  <c r="G114" i="23"/>
  <c r="G181" i="23" s="1"/>
  <c r="F114" i="23"/>
  <c r="F181" i="23" s="1"/>
  <c r="E114" i="23"/>
  <c r="E181" i="23" s="1"/>
  <c r="D114" i="23"/>
  <c r="D181" i="23" s="1"/>
  <c r="C114" i="23"/>
  <c r="C181" i="23" s="1"/>
  <c r="B114" i="23"/>
  <c r="B181" i="23" s="1"/>
  <c r="I274" i="23" s="1"/>
  <c r="H113" i="23"/>
  <c r="H177" i="23" s="1"/>
  <c r="G113" i="23"/>
  <c r="G177" i="23" s="1"/>
  <c r="F113" i="23"/>
  <c r="F177" i="23" s="1"/>
  <c r="E113" i="23"/>
  <c r="E177" i="23" s="1"/>
  <c r="D113" i="23"/>
  <c r="D177" i="23" s="1"/>
  <c r="C113" i="23"/>
  <c r="C177" i="23" s="1"/>
  <c r="B113" i="23"/>
  <c r="B177" i="23" s="1"/>
  <c r="I270" i="23" s="1"/>
  <c r="H112" i="23"/>
  <c r="H173" i="23" s="1"/>
  <c r="G112" i="23"/>
  <c r="G173" i="23" s="1"/>
  <c r="F112" i="23"/>
  <c r="F173" i="23" s="1"/>
  <c r="E112" i="23"/>
  <c r="E173" i="23" s="1"/>
  <c r="D112" i="23"/>
  <c r="D173" i="23" s="1"/>
  <c r="C112" i="23"/>
  <c r="C173" i="23" s="1"/>
  <c r="B112" i="23"/>
  <c r="B173" i="23" s="1"/>
  <c r="I266" i="23" s="1"/>
  <c r="H111" i="23"/>
  <c r="H169" i="23" s="1"/>
  <c r="G111" i="23"/>
  <c r="G169" i="23" s="1"/>
  <c r="F111" i="23"/>
  <c r="F169" i="23" s="1"/>
  <c r="E111" i="23"/>
  <c r="E169" i="23" s="1"/>
  <c r="D111" i="23"/>
  <c r="D169" i="23" s="1"/>
  <c r="C111" i="23"/>
  <c r="C169" i="23" s="1"/>
  <c r="B111" i="23"/>
  <c r="B169" i="23" s="1"/>
  <c r="I262" i="23" s="1"/>
  <c r="H110" i="23"/>
  <c r="G110" i="23"/>
  <c r="F110" i="23"/>
  <c r="E110" i="23"/>
  <c r="D110" i="23"/>
  <c r="C110" i="23"/>
  <c r="C109" i="23"/>
  <c r="B106" i="23"/>
  <c r="H276" i="23"/>
  <c r="G276" i="23"/>
  <c r="F276" i="23"/>
  <c r="E276" i="23"/>
  <c r="D276" i="23"/>
  <c r="C276" i="23"/>
  <c r="H272" i="23"/>
  <c r="G272" i="23"/>
  <c r="F272" i="23"/>
  <c r="E272" i="23"/>
  <c r="D272" i="23"/>
  <c r="C272" i="23"/>
  <c r="H268" i="23"/>
  <c r="G268" i="23"/>
  <c r="F268" i="23"/>
  <c r="E268" i="23"/>
  <c r="D268" i="23"/>
  <c r="C268" i="23"/>
  <c r="H264" i="23"/>
  <c r="G264" i="23"/>
  <c r="F264" i="23"/>
  <c r="E264" i="23"/>
  <c r="D264" i="23"/>
  <c r="C264" i="23"/>
  <c r="A308" i="26"/>
  <c r="O282" i="26"/>
  <c r="L329" i="23" s="1"/>
  <c r="A267" i="26"/>
  <c r="M248" i="26"/>
  <c r="L248" i="26"/>
  <c r="K248" i="26"/>
  <c r="J248" i="26"/>
  <c r="I248" i="26"/>
  <c r="H248" i="26"/>
  <c r="G248" i="26"/>
  <c r="F248" i="26"/>
  <c r="E248" i="26"/>
  <c r="D248" i="26"/>
  <c r="C248" i="26"/>
  <c r="M247" i="26"/>
  <c r="L247" i="26"/>
  <c r="K247" i="26"/>
  <c r="J247" i="26"/>
  <c r="I247" i="26"/>
  <c r="H247" i="26"/>
  <c r="G247" i="26"/>
  <c r="F247" i="26"/>
  <c r="E247" i="26"/>
  <c r="D247" i="26"/>
  <c r="C247" i="26"/>
  <c r="M246" i="26"/>
  <c r="L246" i="26"/>
  <c r="K246" i="26"/>
  <c r="J246" i="26"/>
  <c r="I246" i="26"/>
  <c r="H246" i="26"/>
  <c r="G246" i="26"/>
  <c r="F246" i="26"/>
  <c r="E246" i="26"/>
  <c r="D246" i="26"/>
  <c r="C246" i="26"/>
  <c r="M245" i="26"/>
  <c r="L245" i="26"/>
  <c r="K245" i="26"/>
  <c r="J245" i="26"/>
  <c r="I245" i="26"/>
  <c r="H245" i="26"/>
  <c r="G245" i="26"/>
  <c r="F245" i="26"/>
  <c r="E245" i="26"/>
  <c r="D245" i="26"/>
  <c r="C245" i="26"/>
  <c r="M244" i="26"/>
  <c r="L244" i="26"/>
  <c r="K244" i="26"/>
  <c r="J244" i="26"/>
  <c r="I244" i="26"/>
  <c r="H244" i="26"/>
  <c r="G244" i="26"/>
  <c r="F244" i="26"/>
  <c r="E244" i="26"/>
  <c r="D244" i="26"/>
  <c r="C244" i="26"/>
  <c r="M243" i="26"/>
  <c r="L243" i="26"/>
  <c r="K243" i="26"/>
  <c r="J243" i="26"/>
  <c r="I243" i="26"/>
  <c r="H243" i="26"/>
  <c r="G243" i="26"/>
  <c r="F243" i="26"/>
  <c r="E243" i="26"/>
  <c r="D243" i="26"/>
  <c r="C243" i="26"/>
  <c r="M242" i="26"/>
  <c r="L242" i="26"/>
  <c r="K242" i="26"/>
  <c r="J242" i="26"/>
  <c r="I242" i="26"/>
  <c r="H242" i="26"/>
  <c r="G242" i="26"/>
  <c r="F242" i="26"/>
  <c r="E242" i="26"/>
  <c r="D242" i="26"/>
  <c r="C242" i="26"/>
  <c r="M241" i="26"/>
  <c r="L241" i="26"/>
  <c r="K241" i="26"/>
  <c r="J241" i="26"/>
  <c r="I241" i="26"/>
  <c r="H241" i="26"/>
  <c r="G241" i="26"/>
  <c r="F241" i="26"/>
  <c r="E241" i="26"/>
  <c r="D241" i="26"/>
  <c r="C241" i="26"/>
  <c r="O241" i="26"/>
  <c r="L234" i="23" s="1"/>
  <c r="M240" i="26"/>
  <c r="L240" i="26"/>
  <c r="K240" i="26"/>
  <c r="J240" i="26"/>
  <c r="I240" i="26"/>
  <c r="H240" i="26"/>
  <c r="G240" i="26"/>
  <c r="F240" i="26"/>
  <c r="E240" i="26"/>
  <c r="D240" i="26"/>
  <c r="C240" i="26"/>
  <c r="M239" i="26"/>
  <c r="L239" i="26"/>
  <c r="K239" i="26"/>
  <c r="J239" i="26"/>
  <c r="I239" i="26"/>
  <c r="H239" i="26"/>
  <c r="G239" i="26"/>
  <c r="F239" i="26"/>
  <c r="E239" i="26"/>
  <c r="D239" i="26"/>
  <c r="C239" i="26"/>
  <c r="M238" i="26"/>
  <c r="L238" i="26"/>
  <c r="K238" i="26"/>
  <c r="J238" i="26"/>
  <c r="I238" i="26"/>
  <c r="H238" i="26"/>
  <c r="G238" i="26"/>
  <c r="F238" i="26"/>
  <c r="E238" i="26"/>
  <c r="D238" i="26"/>
  <c r="C238" i="26"/>
  <c r="M237" i="26"/>
  <c r="L237" i="26"/>
  <c r="K237" i="26"/>
  <c r="J237" i="26"/>
  <c r="I237" i="26"/>
  <c r="H237" i="26"/>
  <c r="G237" i="26"/>
  <c r="F237" i="26"/>
  <c r="E237" i="26"/>
  <c r="D237" i="26"/>
  <c r="C237" i="26"/>
  <c r="M236" i="26"/>
  <c r="L236" i="26"/>
  <c r="K236" i="26"/>
  <c r="J236" i="26"/>
  <c r="I236" i="26"/>
  <c r="H236" i="26"/>
  <c r="G236" i="26"/>
  <c r="F236" i="26"/>
  <c r="E236" i="26"/>
  <c r="D236" i="26"/>
  <c r="C236" i="26"/>
  <c r="U235" i="26"/>
  <c r="R229" i="23" s="1"/>
  <c r="T235" i="26"/>
  <c r="Q229" i="23" s="1"/>
  <c r="S235" i="26"/>
  <c r="P229" i="23" s="1"/>
  <c r="R235" i="26"/>
  <c r="O229" i="23" s="1"/>
  <c r="Q235" i="26"/>
  <c r="N229" i="23" s="1"/>
  <c r="P235" i="26"/>
  <c r="M229" i="23" s="1"/>
  <c r="M235" i="26"/>
  <c r="L235" i="26"/>
  <c r="K235" i="26"/>
  <c r="J235" i="26"/>
  <c r="I235" i="26"/>
  <c r="H235" i="26"/>
  <c r="G235" i="26"/>
  <c r="F235" i="26"/>
  <c r="E235" i="26"/>
  <c r="D235" i="26"/>
  <c r="C235" i="26"/>
  <c r="U234" i="26"/>
  <c r="R228" i="23" s="1"/>
  <c r="T234" i="26"/>
  <c r="Q228" i="23" s="1"/>
  <c r="S234" i="26"/>
  <c r="P228" i="23" s="1"/>
  <c r="R234" i="26"/>
  <c r="O228" i="23" s="1"/>
  <c r="Q234" i="26"/>
  <c r="N228" i="23" s="1"/>
  <c r="P234" i="26"/>
  <c r="M228" i="23" s="1"/>
  <c r="M234" i="26"/>
  <c r="L234" i="26"/>
  <c r="K234" i="26"/>
  <c r="J234" i="26"/>
  <c r="I234" i="26"/>
  <c r="H234" i="26"/>
  <c r="G234" i="26"/>
  <c r="F234" i="26"/>
  <c r="E234" i="26"/>
  <c r="D234" i="26"/>
  <c r="C234" i="26"/>
  <c r="U233" i="26"/>
  <c r="R227" i="23" s="1"/>
  <c r="T233" i="26"/>
  <c r="Q227" i="23" s="1"/>
  <c r="S233" i="26"/>
  <c r="P227" i="23" s="1"/>
  <c r="R233" i="26"/>
  <c r="O227" i="23" s="1"/>
  <c r="Q233" i="26"/>
  <c r="N227" i="23" s="1"/>
  <c r="P233" i="26"/>
  <c r="M227" i="23" s="1"/>
  <c r="M233" i="26"/>
  <c r="L233" i="26"/>
  <c r="K233" i="26"/>
  <c r="J233" i="26"/>
  <c r="I233" i="26"/>
  <c r="H233" i="26"/>
  <c r="G233" i="26"/>
  <c r="F233" i="26"/>
  <c r="E233" i="26"/>
  <c r="D233" i="26"/>
  <c r="C233" i="26"/>
  <c r="U232" i="26"/>
  <c r="R226" i="23" s="1"/>
  <c r="T232" i="26"/>
  <c r="Q226" i="23" s="1"/>
  <c r="S232" i="26"/>
  <c r="P226" i="23" s="1"/>
  <c r="R232" i="26"/>
  <c r="O226" i="23" s="1"/>
  <c r="Q232" i="26"/>
  <c r="N226" i="23" s="1"/>
  <c r="P232" i="26"/>
  <c r="M226" i="23" s="1"/>
  <c r="M232" i="26"/>
  <c r="L232" i="26"/>
  <c r="K232" i="26"/>
  <c r="J232" i="26"/>
  <c r="I232" i="26"/>
  <c r="H232" i="26"/>
  <c r="G232" i="26"/>
  <c r="F232" i="26"/>
  <c r="E232" i="26"/>
  <c r="D232" i="26"/>
  <c r="C232" i="26"/>
  <c r="U231" i="26"/>
  <c r="R225" i="23" s="1"/>
  <c r="T231" i="26"/>
  <c r="Q225" i="23" s="1"/>
  <c r="S231" i="26"/>
  <c r="P225" i="23" s="1"/>
  <c r="R231" i="26"/>
  <c r="O225" i="23" s="1"/>
  <c r="Q231" i="26"/>
  <c r="N225" i="23" s="1"/>
  <c r="P231" i="26"/>
  <c r="M225" i="23" s="1"/>
  <c r="M231" i="26"/>
  <c r="L231" i="26"/>
  <c r="K231" i="26"/>
  <c r="J231" i="26"/>
  <c r="I231" i="26"/>
  <c r="H231" i="26"/>
  <c r="G231" i="26"/>
  <c r="F231" i="26"/>
  <c r="E231" i="26"/>
  <c r="D231" i="26"/>
  <c r="C231" i="26"/>
  <c r="U230" i="26"/>
  <c r="R224" i="23" s="1"/>
  <c r="T230" i="26"/>
  <c r="Q224" i="23" s="1"/>
  <c r="S230" i="26"/>
  <c r="P224" i="23" s="1"/>
  <c r="R230" i="26"/>
  <c r="O224" i="23" s="1"/>
  <c r="Q230" i="26"/>
  <c r="N224" i="23" s="1"/>
  <c r="P230" i="26"/>
  <c r="M224" i="23" s="1"/>
  <c r="M230" i="26"/>
  <c r="L230" i="26"/>
  <c r="K230" i="26"/>
  <c r="J230" i="26"/>
  <c r="I230" i="26"/>
  <c r="H230" i="26"/>
  <c r="G230" i="26"/>
  <c r="F230" i="26"/>
  <c r="E230" i="26"/>
  <c r="D230" i="26"/>
  <c r="C230" i="26"/>
  <c r="U229" i="26"/>
  <c r="R223" i="23" s="1"/>
  <c r="T229" i="26"/>
  <c r="Q223" i="23" s="1"/>
  <c r="S229" i="26"/>
  <c r="P223" i="23" s="1"/>
  <c r="R229" i="26"/>
  <c r="O223" i="23" s="1"/>
  <c r="Q229" i="26"/>
  <c r="N223" i="23" s="1"/>
  <c r="P229" i="26"/>
  <c r="M223" i="23" s="1"/>
  <c r="M229" i="26"/>
  <c r="L229" i="26"/>
  <c r="K229" i="26"/>
  <c r="J229" i="26"/>
  <c r="I229" i="26"/>
  <c r="H229" i="26"/>
  <c r="G229" i="26"/>
  <c r="F229" i="26"/>
  <c r="E229" i="26"/>
  <c r="D229" i="26"/>
  <c r="C229" i="26"/>
  <c r="M228" i="26"/>
  <c r="L228" i="26"/>
  <c r="K228" i="26"/>
  <c r="J228" i="26"/>
  <c r="I228" i="26"/>
  <c r="H228" i="26"/>
  <c r="G228" i="26"/>
  <c r="F228" i="26"/>
  <c r="E228" i="26"/>
  <c r="D228" i="26"/>
  <c r="C228" i="26"/>
  <c r="M227" i="26"/>
  <c r="L227" i="26"/>
  <c r="K227" i="26"/>
  <c r="J227" i="26"/>
  <c r="I227" i="26"/>
  <c r="H227" i="26"/>
  <c r="G227" i="26"/>
  <c r="F227" i="26"/>
  <c r="E227" i="26"/>
  <c r="D227" i="26"/>
  <c r="C227" i="26"/>
  <c r="M226" i="26"/>
  <c r="L226" i="26"/>
  <c r="K226" i="26"/>
  <c r="J226" i="26"/>
  <c r="I226" i="26"/>
  <c r="H226" i="26"/>
  <c r="G226" i="26"/>
  <c r="F226" i="26"/>
  <c r="E226" i="26"/>
  <c r="D226" i="26"/>
  <c r="C226" i="26"/>
  <c r="A226" i="26"/>
  <c r="M225" i="26"/>
  <c r="L225" i="26"/>
  <c r="K225" i="26"/>
  <c r="J225" i="26"/>
  <c r="I225" i="26"/>
  <c r="H225" i="26"/>
  <c r="G225" i="26"/>
  <c r="F225" i="26"/>
  <c r="E225" i="26"/>
  <c r="D225" i="26"/>
  <c r="C225" i="26"/>
  <c r="M224" i="26"/>
  <c r="L224" i="26"/>
  <c r="K224" i="26"/>
  <c r="J224" i="26"/>
  <c r="I224" i="26"/>
  <c r="H224" i="26"/>
  <c r="G224" i="26"/>
  <c r="F224" i="26"/>
  <c r="E224" i="26"/>
  <c r="D224" i="26"/>
  <c r="C224" i="26"/>
  <c r="G203" i="26"/>
  <c r="F203" i="26"/>
  <c r="E203" i="26"/>
  <c r="D203" i="26"/>
  <c r="C203" i="26"/>
  <c r="B203" i="26"/>
  <c r="A203" i="26"/>
  <c r="G202" i="26"/>
  <c r="F202" i="26"/>
  <c r="E202" i="26"/>
  <c r="D202" i="26"/>
  <c r="C202" i="26"/>
  <c r="B202" i="26"/>
  <c r="A202" i="26"/>
  <c r="G201" i="26"/>
  <c r="F201" i="26"/>
  <c r="E201" i="26"/>
  <c r="D201" i="26"/>
  <c r="C201" i="26"/>
  <c r="B201" i="26"/>
  <c r="A201" i="26"/>
  <c r="G200" i="26"/>
  <c r="F200" i="26"/>
  <c r="E200" i="26"/>
  <c r="D200" i="26"/>
  <c r="C200" i="26"/>
  <c r="B200" i="26"/>
  <c r="A200" i="26"/>
  <c r="G199" i="26"/>
  <c r="F199" i="26"/>
  <c r="E199" i="26"/>
  <c r="D199" i="26"/>
  <c r="C199" i="26"/>
  <c r="B199" i="26"/>
  <c r="A199" i="26"/>
  <c r="G198" i="26"/>
  <c r="F198" i="26"/>
  <c r="E198" i="26"/>
  <c r="D198" i="26"/>
  <c r="C198" i="26"/>
  <c r="B198" i="26"/>
  <c r="A198" i="26"/>
  <c r="G195" i="26"/>
  <c r="F195" i="26"/>
  <c r="E195" i="26"/>
  <c r="D195" i="26"/>
  <c r="C195" i="26"/>
  <c r="B195" i="26"/>
  <c r="A193" i="26"/>
  <c r="O150" i="26"/>
  <c r="L141" i="23" s="1"/>
  <c r="A135" i="26"/>
  <c r="H111" i="26"/>
  <c r="A110" i="26"/>
  <c r="F98" i="26"/>
  <c r="A97" i="26"/>
  <c r="B83" i="26"/>
  <c r="H81" i="26"/>
  <c r="C81" i="26"/>
  <c r="H80" i="26"/>
  <c r="C80" i="26"/>
  <c r="H79" i="26"/>
  <c r="C79" i="26"/>
  <c r="H78" i="26"/>
  <c r="C78" i="26"/>
  <c r="H77" i="26"/>
  <c r="C77" i="26"/>
  <c r="L75" i="26"/>
  <c r="F75" i="26"/>
  <c r="G74" i="26" s="1"/>
  <c r="A75" i="26"/>
  <c r="B74" i="26" s="1"/>
  <c r="L74" i="26"/>
  <c r="F74" i="26"/>
  <c r="G73" i="26" s="1"/>
  <c r="A74" i="26"/>
  <c r="B73" i="26" s="1"/>
  <c r="L73" i="26"/>
  <c r="F73" i="26"/>
  <c r="G72" i="26" s="1"/>
  <c r="A73" i="26"/>
  <c r="B72" i="26" s="1"/>
  <c r="L72" i="26"/>
  <c r="F72" i="26"/>
  <c r="G71" i="26" s="1"/>
  <c r="A72" i="26"/>
  <c r="B71" i="26" s="1"/>
  <c r="L71" i="26"/>
  <c r="F71" i="26"/>
  <c r="G70" i="26" s="1"/>
  <c r="A71" i="26"/>
  <c r="B70" i="26" s="1"/>
  <c r="L70" i="26"/>
  <c r="F70" i="26"/>
  <c r="G69" i="26" s="1"/>
  <c r="N69" i="26" s="1"/>
  <c r="A70" i="26"/>
  <c r="B69" i="26" s="1"/>
  <c r="L69" i="26"/>
  <c r="A69" i="26"/>
  <c r="G65" i="26"/>
  <c r="B65" i="26"/>
  <c r="B64" i="26"/>
  <c r="L47" i="26"/>
  <c r="L46" i="26"/>
  <c r="G46" i="26"/>
  <c r="N46" i="26" s="1"/>
  <c r="B46" i="26"/>
  <c r="L45" i="26"/>
  <c r="G45" i="26"/>
  <c r="N45" i="26" s="1"/>
  <c r="B45" i="26"/>
  <c r="M45" i="26" s="1"/>
  <c r="L44" i="26"/>
  <c r="G44" i="26"/>
  <c r="B44" i="26"/>
  <c r="M44" i="26" s="1"/>
  <c r="L43" i="26"/>
  <c r="G43" i="26"/>
  <c r="N43" i="26" s="1"/>
  <c r="B43" i="26"/>
  <c r="M43" i="26" s="1"/>
  <c r="L42" i="26"/>
  <c r="I42" i="26"/>
  <c r="I43" i="26" s="1"/>
  <c r="I44" i="26" s="1"/>
  <c r="I45" i="26" s="1"/>
  <c r="I46" i="26" s="1"/>
  <c r="I47" i="26" s="1"/>
  <c r="G42" i="26"/>
  <c r="N42" i="26" s="1"/>
  <c r="D42" i="26"/>
  <c r="D43" i="26" s="1"/>
  <c r="D44" i="26" s="1"/>
  <c r="D45" i="26" s="1"/>
  <c r="D46" i="26" s="1"/>
  <c r="D47" i="26" s="1"/>
  <c r="B42" i="26"/>
  <c r="M42" i="26" s="1"/>
  <c r="L41" i="26"/>
  <c r="G41" i="26"/>
  <c r="B41" i="26"/>
  <c r="M41" i="26" s="1"/>
  <c r="B38" i="26"/>
  <c r="B66" i="26" s="1"/>
  <c r="G36" i="26"/>
  <c r="G38" i="26" s="1"/>
  <c r="G66" i="26" s="1"/>
  <c r="O304" i="24"/>
  <c r="B329" i="23" s="1"/>
  <c r="A289" i="24"/>
  <c r="M270" i="24"/>
  <c r="L270" i="24"/>
  <c r="K270" i="24"/>
  <c r="J270" i="24"/>
  <c r="I270" i="24"/>
  <c r="H270" i="24"/>
  <c r="G270" i="24"/>
  <c r="F270" i="24"/>
  <c r="E270" i="24"/>
  <c r="D270" i="24"/>
  <c r="C270" i="24"/>
  <c r="M269" i="24"/>
  <c r="L269" i="24"/>
  <c r="K269" i="24"/>
  <c r="J269" i="24"/>
  <c r="I269" i="24"/>
  <c r="H269" i="24"/>
  <c r="G269" i="24"/>
  <c r="F269" i="24"/>
  <c r="E269" i="24"/>
  <c r="D269" i="24"/>
  <c r="C269" i="24"/>
  <c r="M268" i="24"/>
  <c r="L268" i="24"/>
  <c r="K268" i="24"/>
  <c r="J268" i="24"/>
  <c r="I268" i="24"/>
  <c r="H268" i="24"/>
  <c r="G268" i="24"/>
  <c r="F268" i="24"/>
  <c r="E268" i="24"/>
  <c r="D268" i="24"/>
  <c r="C268" i="24"/>
  <c r="M267" i="24"/>
  <c r="L267" i="24"/>
  <c r="K267" i="24"/>
  <c r="J267" i="24"/>
  <c r="I267" i="24"/>
  <c r="H267" i="24"/>
  <c r="G267" i="24"/>
  <c r="F267" i="24"/>
  <c r="E267" i="24"/>
  <c r="D267" i="24"/>
  <c r="C267" i="24"/>
  <c r="M266" i="24"/>
  <c r="L266" i="24"/>
  <c r="K266" i="24"/>
  <c r="J266" i="24"/>
  <c r="I266" i="24"/>
  <c r="H266" i="24"/>
  <c r="G266" i="24"/>
  <c r="F266" i="24"/>
  <c r="E266" i="24"/>
  <c r="D266" i="24"/>
  <c r="C266" i="24"/>
  <c r="M265" i="24"/>
  <c r="L265" i="24"/>
  <c r="K265" i="24"/>
  <c r="J265" i="24"/>
  <c r="I265" i="24"/>
  <c r="H265" i="24"/>
  <c r="G265" i="24"/>
  <c r="F265" i="24"/>
  <c r="E265" i="24"/>
  <c r="D265" i="24"/>
  <c r="C265" i="24"/>
  <c r="M264" i="24"/>
  <c r="L264" i="24"/>
  <c r="K264" i="24"/>
  <c r="J264" i="24"/>
  <c r="I264" i="24"/>
  <c r="H264" i="24"/>
  <c r="G264" i="24"/>
  <c r="F264" i="24"/>
  <c r="E264" i="24"/>
  <c r="D264" i="24"/>
  <c r="C264" i="24"/>
  <c r="M263" i="24"/>
  <c r="L263" i="24"/>
  <c r="K263" i="24"/>
  <c r="J263" i="24"/>
  <c r="I263" i="24"/>
  <c r="H263" i="24"/>
  <c r="G263" i="24"/>
  <c r="F263" i="24"/>
  <c r="E263" i="24"/>
  <c r="D263" i="24"/>
  <c r="C263" i="24"/>
  <c r="O263" i="24"/>
  <c r="B234" i="23" s="1"/>
  <c r="M262" i="24"/>
  <c r="L262" i="24"/>
  <c r="K262" i="24"/>
  <c r="J262" i="24"/>
  <c r="I262" i="24"/>
  <c r="H262" i="24"/>
  <c r="G262" i="24"/>
  <c r="F262" i="24"/>
  <c r="E262" i="24"/>
  <c r="D262" i="24"/>
  <c r="C262" i="24"/>
  <c r="M261" i="24"/>
  <c r="L261" i="24"/>
  <c r="K261" i="24"/>
  <c r="J261" i="24"/>
  <c r="I261" i="24"/>
  <c r="H261" i="24"/>
  <c r="G261" i="24"/>
  <c r="F261" i="24"/>
  <c r="E261" i="24"/>
  <c r="D261" i="24"/>
  <c r="C261" i="24"/>
  <c r="M260" i="24"/>
  <c r="L260" i="24"/>
  <c r="K260" i="24"/>
  <c r="J260" i="24"/>
  <c r="I260" i="24"/>
  <c r="H260" i="24"/>
  <c r="G260" i="24"/>
  <c r="F260" i="24"/>
  <c r="E260" i="24"/>
  <c r="D260" i="24"/>
  <c r="C260" i="24"/>
  <c r="M259" i="24"/>
  <c r="L259" i="24"/>
  <c r="K259" i="24"/>
  <c r="J259" i="24"/>
  <c r="I259" i="24"/>
  <c r="H259" i="24"/>
  <c r="G259" i="24"/>
  <c r="F259" i="24"/>
  <c r="E259" i="24"/>
  <c r="D259" i="24"/>
  <c r="C259" i="24"/>
  <c r="M258" i="24"/>
  <c r="L258" i="24"/>
  <c r="K258" i="24"/>
  <c r="J258" i="24"/>
  <c r="I258" i="24"/>
  <c r="H258" i="24"/>
  <c r="G258" i="24"/>
  <c r="F258" i="24"/>
  <c r="E258" i="24"/>
  <c r="D258" i="24"/>
  <c r="C258" i="24"/>
  <c r="U257" i="24"/>
  <c r="H229" i="23" s="1"/>
  <c r="T257" i="24"/>
  <c r="G229" i="23" s="1"/>
  <c r="S257" i="24"/>
  <c r="F229" i="23" s="1"/>
  <c r="R257" i="24"/>
  <c r="E229" i="23" s="1"/>
  <c r="Q257" i="24"/>
  <c r="D229" i="23" s="1"/>
  <c r="P257" i="24"/>
  <c r="C229" i="23" s="1"/>
  <c r="M257" i="24"/>
  <c r="L257" i="24"/>
  <c r="K257" i="24"/>
  <c r="J257" i="24"/>
  <c r="I257" i="24"/>
  <c r="H257" i="24"/>
  <c r="G257" i="24"/>
  <c r="F257" i="24"/>
  <c r="E257" i="24"/>
  <c r="D257" i="24"/>
  <c r="C257" i="24"/>
  <c r="U256" i="24"/>
  <c r="H228" i="23" s="1"/>
  <c r="T256" i="24"/>
  <c r="G228" i="23" s="1"/>
  <c r="S256" i="24"/>
  <c r="F228" i="23" s="1"/>
  <c r="R256" i="24"/>
  <c r="E228" i="23" s="1"/>
  <c r="Q256" i="24"/>
  <c r="D228" i="23" s="1"/>
  <c r="P256" i="24"/>
  <c r="C228" i="23" s="1"/>
  <c r="M256" i="24"/>
  <c r="L256" i="24"/>
  <c r="K256" i="24"/>
  <c r="J256" i="24"/>
  <c r="I256" i="24"/>
  <c r="H256" i="24"/>
  <c r="G256" i="24"/>
  <c r="F256" i="24"/>
  <c r="E256" i="24"/>
  <c r="D256" i="24"/>
  <c r="C256" i="24"/>
  <c r="U255" i="24"/>
  <c r="H227" i="23" s="1"/>
  <c r="H279" i="23" s="1"/>
  <c r="Q279" i="23" s="1"/>
  <c r="T255" i="24"/>
  <c r="G227" i="23" s="1"/>
  <c r="G279" i="23" s="1"/>
  <c r="P279" i="23" s="1"/>
  <c r="S255" i="24"/>
  <c r="F227" i="23" s="1"/>
  <c r="F279" i="23" s="1"/>
  <c r="O279" i="23" s="1"/>
  <c r="R255" i="24"/>
  <c r="E227" i="23" s="1"/>
  <c r="E279" i="23" s="1"/>
  <c r="N279" i="23" s="1"/>
  <c r="Q255" i="24"/>
  <c r="D227" i="23" s="1"/>
  <c r="D279" i="23" s="1"/>
  <c r="M279" i="23" s="1"/>
  <c r="P255" i="24"/>
  <c r="C227" i="23" s="1"/>
  <c r="C279" i="23" s="1"/>
  <c r="L279" i="23" s="1"/>
  <c r="M255" i="24"/>
  <c r="L255" i="24"/>
  <c r="K255" i="24"/>
  <c r="J255" i="24"/>
  <c r="I255" i="24"/>
  <c r="H255" i="24"/>
  <c r="G255" i="24"/>
  <c r="F255" i="24"/>
  <c r="E255" i="24"/>
  <c r="D255" i="24"/>
  <c r="C255" i="24"/>
  <c r="U254" i="24"/>
  <c r="H226" i="23" s="1"/>
  <c r="H275" i="23" s="1"/>
  <c r="T254" i="24"/>
  <c r="G226" i="23" s="1"/>
  <c r="G275" i="23" s="1"/>
  <c r="S254" i="24"/>
  <c r="F226" i="23" s="1"/>
  <c r="F275" i="23" s="1"/>
  <c r="R254" i="24"/>
  <c r="E226" i="23" s="1"/>
  <c r="E275" i="23" s="1"/>
  <c r="Q254" i="24"/>
  <c r="D226" i="23" s="1"/>
  <c r="D275" i="23" s="1"/>
  <c r="P254" i="24"/>
  <c r="C226" i="23" s="1"/>
  <c r="C275" i="23" s="1"/>
  <c r="M254" i="24"/>
  <c r="L254" i="24"/>
  <c r="K254" i="24"/>
  <c r="J254" i="24"/>
  <c r="I254" i="24"/>
  <c r="H254" i="24"/>
  <c r="G254" i="24"/>
  <c r="F254" i="24"/>
  <c r="E254" i="24"/>
  <c r="D254" i="24"/>
  <c r="C254" i="24"/>
  <c r="U253" i="24"/>
  <c r="H225" i="23" s="1"/>
  <c r="H271" i="23" s="1"/>
  <c r="T253" i="24"/>
  <c r="G225" i="23" s="1"/>
  <c r="G271" i="23" s="1"/>
  <c r="S253" i="24"/>
  <c r="F225" i="23" s="1"/>
  <c r="F271" i="23" s="1"/>
  <c r="R253" i="24"/>
  <c r="E225" i="23" s="1"/>
  <c r="E271" i="23" s="1"/>
  <c r="Q253" i="24"/>
  <c r="D225" i="23" s="1"/>
  <c r="D271" i="23" s="1"/>
  <c r="P253" i="24"/>
  <c r="C225" i="23" s="1"/>
  <c r="C271" i="23" s="1"/>
  <c r="M253" i="24"/>
  <c r="L253" i="24"/>
  <c r="K253" i="24"/>
  <c r="J253" i="24"/>
  <c r="I253" i="24"/>
  <c r="H253" i="24"/>
  <c r="G253" i="24"/>
  <c r="F253" i="24"/>
  <c r="E253" i="24"/>
  <c r="D253" i="24"/>
  <c r="C253" i="24"/>
  <c r="U252" i="24"/>
  <c r="H224" i="23" s="1"/>
  <c r="H267" i="23" s="1"/>
  <c r="T252" i="24"/>
  <c r="G224" i="23" s="1"/>
  <c r="G267" i="23" s="1"/>
  <c r="S252" i="24"/>
  <c r="F224" i="23" s="1"/>
  <c r="F267" i="23" s="1"/>
  <c r="R252" i="24"/>
  <c r="E224" i="23" s="1"/>
  <c r="E267" i="23" s="1"/>
  <c r="Q252" i="24"/>
  <c r="D224" i="23" s="1"/>
  <c r="D267" i="23" s="1"/>
  <c r="P252" i="24"/>
  <c r="C224" i="23" s="1"/>
  <c r="C267" i="23" s="1"/>
  <c r="M252" i="24"/>
  <c r="L252" i="24"/>
  <c r="K252" i="24"/>
  <c r="J252" i="24"/>
  <c r="I252" i="24"/>
  <c r="H252" i="24"/>
  <c r="G252" i="24"/>
  <c r="F252" i="24"/>
  <c r="E252" i="24"/>
  <c r="D252" i="24"/>
  <c r="C252" i="24"/>
  <c r="U251" i="24"/>
  <c r="H223" i="23" s="1"/>
  <c r="H263" i="23" s="1"/>
  <c r="T251" i="24"/>
  <c r="G223" i="23" s="1"/>
  <c r="G263" i="23" s="1"/>
  <c r="S251" i="24"/>
  <c r="F223" i="23" s="1"/>
  <c r="F263" i="23" s="1"/>
  <c r="R251" i="24"/>
  <c r="E223" i="23" s="1"/>
  <c r="E263" i="23" s="1"/>
  <c r="Q251" i="24"/>
  <c r="D223" i="23" s="1"/>
  <c r="D263" i="23" s="1"/>
  <c r="P251" i="24"/>
  <c r="C223" i="23" s="1"/>
  <c r="C263" i="23" s="1"/>
  <c r="M251" i="24"/>
  <c r="L251" i="24"/>
  <c r="K251" i="24"/>
  <c r="J251" i="24"/>
  <c r="I251" i="24"/>
  <c r="H251" i="24"/>
  <c r="G251" i="24"/>
  <c r="F251" i="24"/>
  <c r="E251" i="24"/>
  <c r="D251" i="24"/>
  <c r="C251" i="24"/>
  <c r="M250" i="24"/>
  <c r="L250" i="24"/>
  <c r="K250" i="24"/>
  <c r="J250" i="24"/>
  <c r="I250" i="24"/>
  <c r="H250" i="24"/>
  <c r="G250" i="24"/>
  <c r="F250" i="24"/>
  <c r="E250" i="24"/>
  <c r="D250" i="24"/>
  <c r="C250" i="24"/>
  <c r="M249" i="24"/>
  <c r="L249" i="24"/>
  <c r="K249" i="24"/>
  <c r="J249" i="24"/>
  <c r="I249" i="24"/>
  <c r="H249" i="24"/>
  <c r="G249" i="24"/>
  <c r="F249" i="24"/>
  <c r="E249" i="24"/>
  <c r="D249" i="24"/>
  <c r="C249" i="24"/>
  <c r="M248" i="24"/>
  <c r="L248" i="24"/>
  <c r="K248" i="24"/>
  <c r="J248" i="24"/>
  <c r="I248" i="24"/>
  <c r="H248" i="24"/>
  <c r="G248" i="24"/>
  <c r="F248" i="24"/>
  <c r="E248" i="24"/>
  <c r="D248" i="24"/>
  <c r="C248" i="24"/>
  <c r="A248" i="24"/>
  <c r="M247" i="24"/>
  <c r="L247" i="24"/>
  <c r="K247" i="24"/>
  <c r="J247" i="24"/>
  <c r="I247" i="24"/>
  <c r="H247" i="24"/>
  <c r="G247" i="24"/>
  <c r="F247" i="24"/>
  <c r="E247" i="24"/>
  <c r="D247" i="24"/>
  <c r="C247" i="24"/>
  <c r="M246" i="24"/>
  <c r="L246" i="24"/>
  <c r="K246" i="24"/>
  <c r="J246" i="24"/>
  <c r="I246" i="24"/>
  <c r="H246" i="24"/>
  <c r="G246" i="24"/>
  <c r="F246" i="24"/>
  <c r="E246" i="24"/>
  <c r="D246" i="24"/>
  <c r="C246" i="24"/>
  <c r="G202" i="24"/>
  <c r="F202" i="24"/>
  <c r="E202" i="24"/>
  <c r="D202" i="24"/>
  <c r="C202" i="24"/>
  <c r="B202" i="24"/>
  <c r="A202" i="24"/>
  <c r="G201" i="24"/>
  <c r="F201" i="24"/>
  <c r="E201" i="24"/>
  <c r="D201" i="24"/>
  <c r="C201" i="24"/>
  <c r="B201" i="24"/>
  <c r="A201" i="24"/>
  <c r="G200" i="24"/>
  <c r="F200" i="24"/>
  <c r="E200" i="24"/>
  <c r="D200" i="24"/>
  <c r="C200" i="24"/>
  <c r="B200" i="24"/>
  <c r="A200" i="24"/>
  <c r="G199" i="24"/>
  <c r="F199" i="24"/>
  <c r="E199" i="24"/>
  <c r="D199" i="24"/>
  <c r="C199" i="24"/>
  <c r="B199" i="24"/>
  <c r="A199" i="24"/>
  <c r="G198" i="24"/>
  <c r="F198" i="24"/>
  <c r="E198" i="24"/>
  <c r="D198" i="24"/>
  <c r="C198" i="24"/>
  <c r="B198" i="24"/>
  <c r="A198" i="24"/>
  <c r="G197" i="24"/>
  <c r="F197" i="24"/>
  <c r="E197" i="24"/>
  <c r="D197" i="24"/>
  <c r="C197" i="24"/>
  <c r="B197" i="24"/>
  <c r="A197" i="24"/>
  <c r="G194" i="24"/>
  <c r="F194" i="24"/>
  <c r="E194" i="24"/>
  <c r="D194" i="24"/>
  <c r="C194" i="24"/>
  <c r="B194" i="24"/>
  <c r="A192" i="24"/>
  <c r="O149" i="24"/>
  <c r="B141" i="23" s="1"/>
  <c r="A134" i="24"/>
  <c r="H110" i="24"/>
  <c r="H113" i="24" s="1"/>
  <c r="A109" i="24"/>
  <c r="H97" i="24"/>
  <c r="H100" i="24" s="1"/>
  <c r="A96" i="24"/>
  <c r="B82" i="24"/>
  <c r="H72" i="24"/>
  <c r="G72" i="24"/>
  <c r="F72" i="24"/>
  <c r="G71" i="24" s="1"/>
  <c r="C72" i="24"/>
  <c r="L72" i="24" s="1"/>
  <c r="A72" i="24"/>
  <c r="B71" i="24" s="1"/>
  <c r="H71" i="24"/>
  <c r="F71" i="24"/>
  <c r="G70" i="24" s="1"/>
  <c r="C71" i="24"/>
  <c r="L71" i="24" s="1"/>
  <c r="A71" i="24"/>
  <c r="B70" i="24" s="1"/>
  <c r="H70" i="24"/>
  <c r="F70" i="24"/>
  <c r="G69" i="24" s="1"/>
  <c r="C70" i="24"/>
  <c r="L70" i="24" s="1"/>
  <c r="A70" i="24"/>
  <c r="B69" i="24" s="1"/>
  <c r="H69" i="24"/>
  <c r="F69" i="24"/>
  <c r="G68" i="24" s="1"/>
  <c r="C69" i="24"/>
  <c r="L69" i="24" s="1"/>
  <c r="A69" i="24"/>
  <c r="B68" i="24" s="1"/>
  <c r="H68" i="24"/>
  <c r="F68" i="24"/>
  <c r="G67" i="24" s="1"/>
  <c r="N67" i="24" s="1"/>
  <c r="C68" i="24"/>
  <c r="L68" i="24" s="1"/>
  <c r="A68" i="24"/>
  <c r="B67" i="24" s="1"/>
  <c r="H67" i="24"/>
  <c r="C67" i="24"/>
  <c r="A67" i="24"/>
  <c r="G63" i="24"/>
  <c r="B63" i="24"/>
  <c r="G62" i="24"/>
  <c r="B62" i="24"/>
  <c r="L45" i="24"/>
  <c r="G45" i="24"/>
  <c r="L44" i="24"/>
  <c r="G44" i="24"/>
  <c r="N44" i="24" s="1"/>
  <c r="B44" i="24"/>
  <c r="M44" i="24" s="1"/>
  <c r="L43" i="24"/>
  <c r="G43" i="24"/>
  <c r="N43" i="24" s="1"/>
  <c r="B43" i="24"/>
  <c r="M43" i="24" s="1"/>
  <c r="L42" i="24"/>
  <c r="G42" i="24"/>
  <c r="N42" i="24" s="1"/>
  <c r="B42" i="24"/>
  <c r="M42" i="24" s="1"/>
  <c r="L41" i="24"/>
  <c r="I41" i="24"/>
  <c r="I42" i="24" s="1"/>
  <c r="I43" i="24" s="1"/>
  <c r="I44" i="24" s="1"/>
  <c r="I45" i="24" s="1"/>
  <c r="G41" i="24"/>
  <c r="N41" i="24" s="1"/>
  <c r="D41" i="24"/>
  <c r="D42" i="24" s="1"/>
  <c r="D43" i="24" s="1"/>
  <c r="D44" i="24" s="1"/>
  <c r="D45" i="24" s="1"/>
  <c r="B41" i="24"/>
  <c r="M41" i="24" s="1"/>
  <c r="L40" i="24"/>
  <c r="G40" i="24"/>
  <c r="B40" i="24"/>
  <c r="M40" i="24" s="1"/>
  <c r="G37" i="24"/>
  <c r="G64" i="24" s="1"/>
  <c r="B37" i="24"/>
  <c r="B64" i="24" s="1"/>
  <c r="E98" i="24" s="1"/>
  <c r="O227" i="9"/>
  <c r="B310" i="23" s="1"/>
  <c r="A212" i="9"/>
  <c r="M193" i="9"/>
  <c r="L193" i="9"/>
  <c r="K193" i="9"/>
  <c r="J193" i="9"/>
  <c r="I193" i="9"/>
  <c r="H193" i="9"/>
  <c r="G193" i="9"/>
  <c r="F193" i="9"/>
  <c r="E193" i="9"/>
  <c r="D193" i="9"/>
  <c r="C193" i="9"/>
  <c r="M192" i="9"/>
  <c r="L192" i="9"/>
  <c r="K192" i="9"/>
  <c r="J192" i="9"/>
  <c r="I192" i="9"/>
  <c r="H192" i="9"/>
  <c r="G192" i="9"/>
  <c r="F192" i="9"/>
  <c r="E192" i="9"/>
  <c r="D192" i="9"/>
  <c r="C192" i="9"/>
  <c r="M191" i="9"/>
  <c r="L191" i="9"/>
  <c r="K191" i="9"/>
  <c r="J191" i="9"/>
  <c r="I191" i="9"/>
  <c r="H191" i="9"/>
  <c r="G191" i="9"/>
  <c r="F191" i="9"/>
  <c r="E191" i="9"/>
  <c r="D191" i="9"/>
  <c r="C191" i="9"/>
  <c r="M190" i="9"/>
  <c r="L190" i="9"/>
  <c r="K190" i="9"/>
  <c r="J190" i="9"/>
  <c r="I190" i="9"/>
  <c r="H190" i="9"/>
  <c r="G190" i="9"/>
  <c r="F190" i="9"/>
  <c r="E190" i="9"/>
  <c r="D190" i="9"/>
  <c r="C190" i="9"/>
  <c r="M189" i="9"/>
  <c r="L189" i="9"/>
  <c r="K189" i="9"/>
  <c r="J189" i="9"/>
  <c r="I189" i="9"/>
  <c r="H189" i="9"/>
  <c r="G189" i="9"/>
  <c r="F189" i="9"/>
  <c r="E189" i="9"/>
  <c r="D189" i="9"/>
  <c r="C189" i="9"/>
  <c r="M188" i="9"/>
  <c r="L188" i="9"/>
  <c r="K188" i="9"/>
  <c r="J188" i="9"/>
  <c r="I188" i="9"/>
  <c r="H188" i="9"/>
  <c r="G188" i="9"/>
  <c r="F188" i="9"/>
  <c r="E188" i="9"/>
  <c r="D188" i="9"/>
  <c r="C188" i="9"/>
  <c r="M187" i="9"/>
  <c r="L187" i="9"/>
  <c r="K187" i="9"/>
  <c r="J187" i="9"/>
  <c r="I187" i="9"/>
  <c r="H187" i="9"/>
  <c r="G187" i="9"/>
  <c r="F187" i="9"/>
  <c r="E187" i="9"/>
  <c r="D187" i="9"/>
  <c r="C187" i="9"/>
  <c r="M186" i="9"/>
  <c r="L186" i="9"/>
  <c r="K186" i="9"/>
  <c r="J186" i="9"/>
  <c r="I186" i="9"/>
  <c r="H186" i="9"/>
  <c r="G186" i="9"/>
  <c r="F186" i="9"/>
  <c r="E186" i="9"/>
  <c r="D186" i="9"/>
  <c r="C186" i="9"/>
  <c r="O186" i="9"/>
  <c r="B215" i="23" s="1"/>
  <c r="M185" i="9"/>
  <c r="L185" i="9"/>
  <c r="K185" i="9"/>
  <c r="J185" i="9"/>
  <c r="I185" i="9"/>
  <c r="H185" i="9"/>
  <c r="G185" i="9"/>
  <c r="F185" i="9"/>
  <c r="E185" i="9"/>
  <c r="D185" i="9"/>
  <c r="C185" i="9"/>
  <c r="M184" i="9"/>
  <c r="L184" i="9"/>
  <c r="K184" i="9"/>
  <c r="J184" i="9"/>
  <c r="I184" i="9"/>
  <c r="H184" i="9"/>
  <c r="G184" i="9"/>
  <c r="F184" i="9"/>
  <c r="E184" i="9"/>
  <c r="D184" i="9"/>
  <c r="C184" i="9"/>
  <c r="M183" i="9"/>
  <c r="L183" i="9"/>
  <c r="K183" i="9"/>
  <c r="J183" i="9"/>
  <c r="I183" i="9"/>
  <c r="H183" i="9"/>
  <c r="G183" i="9"/>
  <c r="F183" i="9"/>
  <c r="E183" i="9"/>
  <c r="D183" i="9"/>
  <c r="C183" i="9"/>
  <c r="M182" i="9"/>
  <c r="L182" i="9"/>
  <c r="K182" i="9"/>
  <c r="J182" i="9"/>
  <c r="I182" i="9"/>
  <c r="H182" i="9"/>
  <c r="G182" i="9"/>
  <c r="F182" i="9"/>
  <c r="E182" i="9"/>
  <c r="D182" i="9"/>
  <c r="C182" i="9"/>
  <c r="M181" i="9"/>
  <c r="L181" i="9"/>
  <c r="K181" i="9"/>
  <c r="J181" i="9"/>
  <c r="I181" i="9"/>
  <c r="H181" i="9"/>
  <c r="G181" i="9"/>
  <c r="F181" i="9"/>
  <c r="E181" i="9"/>
  <c r="D181" i="9"/>
  <c r="C181" i="9"/>
  <c r="U180" i="9"/>
  <c r="H210" i="23" s="1"/>
  <c r="T180" i="9"/>
  <c r="G210" i="23" s="1"/>
  <c r="S180" i="9"/>
  <c r="F210" i="23" s="1"/>
  <c r="R180" i="9"/>
  <c r="E210" i="23" s="1"/>
  <c r="Q180" i="9"/>
  <c r="D210" i="23" s="1"/>
  <c r="P180" i="9"/>
  <c r="C210" i="23" s="1"/>
  <c r="M180" i="9"/>
  <c r="L180" i="9"/>
  <c r="K180" i="9"/>
  <c r="J180" i="9"/>
  <c r="I180" i="9"/>
  <c r="H180" i="9"/>
  <c r="G180" i="9"/>
  <c r="F180" i="9"/>
  <c r="E180" i="9"/>
  <c r="D180" i="9"/>
  <c r="C180" i="9"/>
  <c r="U179" i="9"/>
  <c r="H209" i="23" s="1"/>
  <c r="T179" i="9"/>
  <c r="G209" i="23" s="1"/>
  <c r="S179" i="9"/>
  <c r="F209" i="23" s="1"/>
  <c r="R179" i="9"/>
  <c r="E209" i="23" s="1"/>
  <c r="Q179" i="9"/>
  <c r="D209" i="23" s="1"/>
  <c r="P179" i="9"/>
  <c r="C209" i="23" s="1"/>
  <c r="M179" i="9"/>
  <c r="L179" i="9"/>
  <c r="K179" i="9"/>
  <c r="J179" i="9"/>
  <c r="I179" i="9"/>
  <c r="H179" i="9"/>
  <c r="G179" i="9"/>
  <c r="F179" i="9"/>
  <c r="E179" i="9"/>
  <c r="D179" i="9"/>
  <c r="C179" i="9"/>
  <c r="U178" i="9"/>
  <c r="H208" i="23" s="1"/>
  <c r="H278" i="23" s="1"/>
  <c r="T178" i="9"/>
  <c r="G208" i="23" s="1"/>
  <c r="G278" i="23" s="1"/>
  <c r="S178" i="9"/>
  <c r="F208" i="23" s="1"/>
  <c r="F278" i="23" s="1"/>
  <c r="R178" i="9"/>
  <c r="E208" i="23" s="1"/>
  <c r="E278" i="23" s="1"/>
  <c r="Q178" i="9"/>
  <c r="D208" i="23" s="1"/>
  <c r="D278" i="23" s="1"/>
  <c r="P178" i="9"/>
  <c r="C208" i="23" s="1"/>
  <c r="C278" i="23" s="1"/>
  <c r="M178" i="9"/>
  <c r="L178" i="9"/>
  <c r="K178" i="9"/>
  <c r="J178" i="9"/>
  <c r="I178" i="9"/>
  <c r="H178" i="9"/>
  <c r="G178" i="9"/>
  <c r="F178" i="9"/>
  <c r="E178" i="9"/>
  <c r="D178" i="9"/>
  <c r="C178" i="9"/>
  <c r="U177" i="9"/>
  <c r="H207" i="23" s="1"/>
  <c r="H274" i="23" s="1"/>
  <c r="T177" i="9"/>
  <c r="G207" i="23" s="1"/>
  <c r="G274" i="23" s="1"/>
  <c r="S177" i="9"/>
  <c r="F207" i="23" s="1"/>
  <c r="F274" i="23" s="1"/>
  <c r="R177" i="9"/>
  <c r="E207" i="23" s="1"/>
  <c r="E274" i="23" s="1"/>
  <c r="Q177" i="9"/>
  <c r="D207" i="23" s="1"/>
  <c r="D274" i="23" s="1"/>
  <c r="P177" i="9"/>
  <c r="C207" i="23" s="1"/>
  <c r="C274" i="23" s="1"/>
  <c r="M177" i="9"/>
  <c r="L177" i="9"/>
  <c r="K177" i="9"/>
  <c r="J177" i="9"/>
  <c r="I177" i="9"/>
  <c r="H177" i="9"/>
  <c r="G177" i="9"/>
  <c r="F177" i="9"/>
  <c r="E177" i="9"/>
  <c r="D177" i="9"/>
  <c r="C177" i="9"/>
  <c r="U176" i="9"/>
  <c r="H206" i="23" s="1"/>
  <c r="H270" i="23" s="1"/>
  <c r="T176" i="9"/>
  <c r="G206" i="23" s="1"/>
  <c r="G270" i="23" s="1"/>
  <c r="S176" i="9"/>
  <c r="F206" i="23" s="1"/>
  <c r="F270" i="23" s="1"/>
  <c r="R176" i="9"/>
  <c r="E206" i="23" s="1"/>
  <c r="E270" i="23" s="1"/>
  <c r="Q176" i="9"/>
  <c r="D206" i="23" s="1"/>
  <c r="D270" i="23" s="1"/>
  <c r="P176" i="9"/>
  <c r="C206" i="23" s="1"/>
  <c r="C270" i="23" s="1"/>
  <c r="M176" i="9"/>
  <c r="L176" i="9"/>
  <c r="K176" i="9"/>
  <c r="J176" i="9"/>
  <c r="I176" i="9"/>
  <c r="H176" i="9"/>
  <c r="G176" i="9"/>
  <c r="F176" i="9"/>
  <c r="E176" i="9"/>
  <c r="D176" i="9"/>
  <c r="C176" i="9"/>
  <c r="U175" i="9"/>
  <c r="H205" i="23" s="1"/>
  <c r="H266" i="23" s="1"/>
  <c r="T175" i="9"/>
  <c r="G205" i="23" s="1"/>
  <c r="G266" i="23" s="1"/>
  <c r="S175" i="9"/>
  <c r="F205" i="23" s="1"/>
  <c r="F266" i="23" s="1"/>
  <c r="R175" i="9"/>
  <c r="E205" i="23" s="1"/>
  <c r="E266" i="23" s="1"/>
  <c r="Q175" i="9"/>
  <c r="D205" i="23" s="1"/>
  <c r="D266" i="23" s="1"/>
  <c r="P175" i="9"/>
  <c r="C205" i="23" s="1"/>
  <c r="C266" i="23" s="1"/>
  <c r="M175" i="9"/>
  <c r="L175" i="9"/>
  <c r="K175" i="9"/>
  <c r="J175" i="9"/>
  <c r="I175" i="9"/>
  <c r="H175" i="9"/>
  <c r="G175" i="9"/>
  <c r="F175" i="9"/>
  <c r="E175" i="9"/>
  <c r="D175" i="9"/>
  <c r="C175" i="9"/>
  <c r="U174" i="9"/>
  <c r="H204" i="23" s="1"/>
  <c r="H262" i="23" s="1"/>
  <c r="T174" i="9"/>
  <c r="G204" i="23" s="1"/>
  <c r="G262" i="23" s="1"/>
  <c r="S174" i="9"/>
  <c r="F204" i="23" s="1"/>
  <c r="F262" i="23" s="1"/>
  <c r="R174" i="9"/>
  <c r="E204" i="23" s="1"/>
  <c r="E262" i="23" s="1"/>
  <c r="Q174" i="9"/>
  <c r="D204" i="23" s="1"/>
  <c r="D262" i="23" s="1"/>
  <c r="P174" i="9"/>
  <c r="C204" i="23" s="1"/>
  <c r="C262" i="23" s="1"/>
  <c r="M174" i="9"/>
  <c r="L174" i="9"/>
  <c r="K174" i="9"/>
  <c r="J174" i="9"/>
  <c r="I174" i="9"/>
  <c r="H174" i="9"/>
  <c r="G174" i="9"/>
  <c r="F174" i="9"/>
  <c r="E174" i="9"/>
  <c r="D174" i="9"/>
  <c r="C174" i="9"/>
  <c r="M173" i="9"/>
  <c r="L173" i="9"/>
  <c r="K173" i="9"/>
  <c r="J173" i="9"/>
  <c r="I173" i="9"/>
  <c r="H173" i="9"/>
  <c r="G173" i="9"/>
  <c r="F173" i="9"/>
  <c r="E173" i="9"/>
  <c r="D173" i="9"/>
  <c r="C173" i="9"/>
  <c r="M172" i="9"/>
  <c r="L172" i="9"/>
  <c r="K172" i="9"/>
  <c r="J172" i="9"/>
  <c r="I172" i="9"/>
  <c r="H172" i="9"/>
  <c r="G172" i="9"/>
  <c r="F172" i="9"/>
  <c r="E172" i="9"/>
  <c r="D172" i="9"/>
  <c r="C172" i="9"/>
  <c r="M171" i="9"/>
  <c r="L171" i="9"/>
  <c r="K171" i="9"/>
  <c r="J171" i="9"/>
  <c r="I171" i="9"/>
  <c r="H171" i="9"/>
  <c r="G171" i="9"/>
  <c r="F171" i="9"/>
  <c r="E171" i="9"/>
  <c r="D171" i="9"/>
  <c r="C171" i="9"/>
  <c r="A171" i="9"/>
  <c r="M170" i="9"/>
  <c r="L170" i="9"/>
  <c r="K170" i="9"/>
  <c r="J170" i="9"/>
  <c r="I170" i="9"/>
  <c r="H170" i="9"/>
  <c r="G170" i="9"/>
  <c r="F170" i="9"/>
  <c r="E170" i="9"/>
  <c r="D170" i="9"/>
  <c r="C170" i="9"/>
  <c r="M169" i="9"/>
  <c r="L169" i="9"/>
  <c r="K169" i="9"/>
  <c r="J169" i="9"/>
  <c r="I169" i="9"/>
  <c r="H169" i="9"/>
  <c r="G169" i="9"/>
  <c r="F169" i="9"/>
  <c r="E169" i="9"/>
  <c r="D169" i="9"/>
  <c r="C169" i="9"/>
  <c r="O146" i="9"/>
  <c r="B122" i="23" s="1"/>
  <c r="A131" i="9"/>
  <c r="D107" i="9"/>
  <c r="A106" i="9"/>
  <c r="A93" i="9"/>
  <c r="B81" i="9"/>
  <c r="H79" i="9"/>
  <c r="C79" i="9"/>
  <c r="H78" i="9"/>
  <c r="C78" i="9"/>
  <c r="H77" i="9"/>
  <c r="C77" i="9"/>
  <c r="H76" i="9"/>
  <c r="C76" i="9"/>
  <c r="H75" i="9"/>
  <c r="C75" i="9"/>
  <c r="L73" i="9"/>
  <c r="F73" i="9"/>
  <c r="G72" i="9" s="1"/>
  <c r="A73" i="9"/>
  <c r="B72" i="9" s="1"/>
  <c r="L72" i="9"/>
  <c r="F72" i="9"/>
  <c r="G71" i="9" s="1"/>
  <c r="A72" i="9"/>
  <c r="B71" i="9" s="1"/>
  <c r="L71" i="9"/>
  <c r="F71" i="9"/>
  <c r="G70" i="9" s="1"/>
  <c r="A71" i="9"/>
  <c r="L70" i="9"/>
  <c r="F70" i="9"/>
  <c r="G69" i="9" s="1"/>
  <c r="A70" i="9"/>
  <c r="D70" i="9" s="1"/>
  <c r="L69" i="9"/>
  <c r="F69" i="9"/>
  <c r="A69" i="9"/>
  <c r="G65" i="9"/>
  <c r="B65" i="9"/>
  <c r="G64" i="9"/>
  <c r="B64" i="9"/>
  <c r="L47" i="9"/>
  <c r="L46" i="9"/>
  <c r="G46" i="9"/>
  <c r="N46" i="9" s="1"/>
  <c r="B46" i="9"/>
  <c r="L45" i="9"/>
  <c r="G45" i="9"/>
  <c r="N45" i="9" s="1"/>
  <c r="B45" i="9"/>
  <c r="L44" i="9"/>
  <c r="I44" i="9"/>
  <c r="I45" i="9" s="1"/>
  <c r="I46" i="9" s="1"/>
  <c r="I47" i="9" s="1"/>
  <c r="G44" i="9"/>
  <c r="N44" i="9" s="1"/>
  <c r="D44" i="9"/>
  <c r="D45" i="9" s="1"/>
  <c r="D46" i="9" s="1"/>
  <c r="D47" i="9" s="1"/>
  <c r="B44" i="9"/>
  <c r="M44" i="9" s="1"/>
  <c r="L43" i="9"/>
  <c r="G43" i="9"/>
  <c r="N43" i="9" s="1"/>
  <c r="B43" i="9"/>
  <c r="M43" i="9" s="1"/>
  <c r="G40" i="9"/>
  <c r="B40" i="9"/>
  <c r="P46" i="26" l="1"/>
  <c r="Q271" i="23"/>
  <c r="P271" i="23"/>
  <c r="R274" i="23"/>
  <c r="P435" i="23"/>
  <c r="Q435" i="23"/>
  <c r="R270" i="23"/>
  <c r="R266" i="23"/>
  <c r="N267" i="23"/>
  <c r="O267" i="23"/>
  <c r="L275" i="23"/>
  <c r="P267" i="23"/>
  <c r="R264" i="23"/>
  <c r="R263" i="23"/>
  <c r="R280" i="23"/>
  <c r="R279" i="23"/>
  <c r="R262" i="23"/>
  <c r="R278" i="23"/>
  <c r="R276" i="23"/>
  <c r="R275" i="23"/>
  <c r="R268" i="23"/>
  <c r="R267" i="23"/>
  <c r="R272" i="23"/>
  <c r="R271" i="23"/>
  <c r="Q267" i="23"/>
  <c r="N275" i="23"/>
  <c r="M275" i="23"/>
  <c r="M263" i="23"/>
  <c r="O263" i="23"/>
  <c r="L271" i="23"/>
  <c r="Q263" i="23"/>
  <c r="M271" i="23"/>
  <c r="O275" i="23"/>
  <c r="P263" i="23"/>
  <c r="L267" i="23"/>
  <c r="N271" i="23"/>
  <c r="P275" i="23"/>
  <c r="L263" i="23"/>
  <c r="N263" i="23"/>
  <c r="M267" i="23"/>
  <c r="O271" i="23"/>
  <c r="Q275" i="23"/>
  <c r="M266" i="23"/>
  <c r="M268" i="23"/>
  <c r="O264" i="23"/>
  <c r="O262" i="23"/>
  <c r="M272" i="23"/>
  <c r="M270" i="23"/>
  <c r="P264" i="23"/>
  <c r="P262" i="23"/>
  <c r="O268" i="23"/>
  <c r="O266" i="23"/>
  <c r="N272" i="23"/>
  <c r="N270" i="23"/>
  <c r="M276" i="23"/>
  <c r="M274" i="23"/>
  <c r="L278" i="23"/>
  <c r="L280" i="23"/>
  <c r="Q264" i="23"/>
  <c r="Q262" i="23"/>
  <c r="P268" i="23"/>
  <c r="P266" i="23"/>
  <c r="O272" i="23"/>
  <c r="O270" i="23"/>
  <c r="N276" i="23"/>
  <c r="N274" i="23"/>
  <c r="M278" i="23"/>
  <c r="M280" i="23"/>
  <c r="L272" i="23"/>
  <c r="L270" i="23"/>
  <c r="N266" i="23"/>
  <c r="N268" i="23"/>
  <c r="P272" i="23"/>
  <c r="P270" i="23"/>
  <c r="O274" i="23"/>
  <c r="O276" i="23"/>
  <c r="Q270" i="23"/>
  <c r="Q272" i="23"/>
  <c r="O278" i="23"/>
  <c r="O280" i="23"/>
  <c r="L262" i="23"/>
  <c r="L264" i="23"/>
  <c r="Q274" i="23"/>
  <c r="Q276" i="23"/>
  <c r="P280" i="23"/>
  <c r="P278" i="23"/>
  <c r="N264" i="23"/>
  <c r="N262" i="23"/>
  <c r="L276" i="23"/>
  <c r="L274" i="23"/>
  <c r="Q268" i="23"/>
  <c r="Q266" i="23"/>
  <c r="N278" i="23"/>
  <c r="N280" i="23"/>
  <c r="P274" i="23"/>
  <c r="P276" i="23"/>
  <c r="M264" i="23"/>
  <c r="M262" i="23"/>
  <c r="L266" i="23"/>
  <c r="L268" i="23"/>
  <c r="Q280" i="23"/>
  <c r="Q278" i="23"/>
  <c r="C373" i="23"/>
  <c r="L375" i="23" s="1"/>
  <c r="C437" i="23"/>
  <c r="L438" i="23" s="1"/>
  <c r="D373" i="23"/>
  <c r="M375" i="23" s="1"/>
  <c r="D437" i="23"/>
  <c r="M438" i="23" s="1"/>
  <c r="P429" i="23"/>
  <c r="Q432" i="23"/>
  <c r="E373" i="23"/>
  <c r="N375" i="23" s="1"/>
  <c r="E437" i="23"/>
  <c r="N438" i="23" s="1"/>
  <c r="P426" i="23"/>
  <c r="G373" i="23"/>
  <c r="P375" i="23" s="1"/>
  <c r="G437" i="23"/>
  <c r="P438" i="23" s="1"/>
  <c r="B373" i="23"/>
  <c r="B437" i="23"/>
  <c r="H373" i="23"/>
  <c r="Q375" i="23" s="1"/>
  <c r="H437" i="23"/>
  <c r="Q438" i="23" s="1"/>
  <c r="L429" i="23"/>
  <c r="F373" i="23"/>
  <c r="O375" i="23" s="1"/>
  <c r="F437" i="23"/>
  <c r="O438" i="23" s="1"/>
  <c r="M429" i="23"/>
  <c r="O435" i="23"/>
  <c r="L374" i="23"/>
  <c r="N374" i="23"/>
  <c r="Q374" i="23"/>
  <c r="M374" i="23"/>
  <c r="O374" i="23"/>
  <c r="P374" i="23"/>
  <c r="G64" i="26"/>
  <c r="P44" i="26"/>
  <c r="M46" i="26"/>
  <c r="N44" i="26"/>
  <c r="O44" i="26" s="1"/>
  <c r="H110" i="9"/>
  <c r="G253" i="9" s="1"/>
  <c r="E97" i="9"/>
  <c r="D97" i="9"/>
  <c r="F113" i="24"/>
  <c r="Q41" i="15"/>
  <c r="Q42" i="15"/>
  <c r="R41" i="15"/>
  <c r="R42" i="15"/>
  <c r="P40" i="15"/>
  <c r="Q40" i="15" s="1"/>
  <c r="F52" i="15"/>
  <c r="F53" i="15" s="1"/>
  <c r="C195" i="15"/>
  <c r="C196" i="15" s="1"/>
  <c r="D196" i="15" s="1"/>
  <c r="B52" i="15"/>
  <c r="F195" i="15"/>
  <c r="F196" i="15" s="1"/>
  <c r="C52" i="15"/>
  <c r="C53" i="15" s="1"/>
  <c r="E116" i="9"/>
  <c r="D110" i="9"/>
  <c r="F100" i="24"/>
  <c r="K100" i="24" s="1"/>
  <c r="L100" i="24" s="1"/>
  <c r="H114" i="26"/>
  <c r="D101" i="26"/>
  <c r="E101" i="26"/>
  <c r="D114" i="26"/>
  <c r="C53" i="5"/>
  <c r="C54" i="5" s="1"/>
  <c r="E54" i="5" s="1"/>
  <c r="I54" i="5" s="1"/>
  <c r="M185" i="23"/>
  <c r="N185" i="23"/>
  <c r="H98" i="26"/>
  <c r="H101" i="26" s="1"/>
  <c r="D120" i="26"/>
  <c r="O45" i="26"/>
  <c r="O46" i="26"/>
  <c r="O43" i="26"/>
  <c r="P41" i="26"/>
  <c r="P45" i="26"/>
  <c r="N73" i="26"/>
  <c r="C98" i="26"/>
  <c r="C120" i="26" s="1"/>
  <c r="M71" i="26"/>
  <c r="N71" i="26"/>
  <c r="N74" i="26"/>
  <c r="M72" i="26"/>
  <c r="N186" i="23"/>
  <c r="N187" i="23"/>
  <c r="P187" i="23"/>
  <c r="P186" i="23"/>
  <c r="P185" i="23"/>
  <c r="Q187" i="23"/>
  <c r="Q186" i="23"/>
  <c r="Q185" i="23"/>
  <c r="O186" i="23"/>
  <c r="O187" i="23"/>
  <c r="O185" i="23"/>
  <c r="L186" i="23"/>
  <c r="L187" i="23"/>
  <c r="L185" i="23"/>
  <c r="M186" i="23"/>
  <c r="M187" i="23"/>
  <c r="O42" i="26"/>
  <c r="P43" i="26"/>
  <c r="P42" i="26"/>
  <c r="N41" i="26"/>
  <c r="O41" i="26" s="1"/>
  <c r="P74" i="26"/>
  <c r="M74" i="26"/>
  <c r="I70" i="26"/>
  <c r="I71" i="26" s="1"/>
  <c r="I72" i="26" s="1"/>
  <c r="I73" i="26" s="1"/>
  <c r="I74" i="26" s="1"/>
  <c r="I75" i="26" s="1"/>
  <c r="N69" i="9"/>
  <c r="M72" i="9"/>
  <c r="G66" i="9"/>
  <c r="H108" i="9" s="1"/>
  <c r="H109" i="9" s="1"/>
  <c r="F253" i="9" s="1"/>
  <c r="P46" i="9"/>
  <c r="O44" i="9"/>
  <c r="P45" i="9"/>
  <c r="M46" i="9"/>
  <c r="O46" i="9" s="1"/>
  <c r="P43" i="9"/>
  <c r="O43" i="9"/>
  <c r="M45" i="9"/>
  <c r="O45" i="9" s="1"/>
  <c r="P44" i="9"/>
  <c r="D71" i="9"/>
  <c r="D72" i="9" s="1"/>
  <c r="D73" i="9" s="1"/>
  <c r="M71" i="9"/>
  <c r="B70" i="9"/>
  <c r="M70" i="9" s="1"/>
  <c r="P71" i="9"/>
  <c r="N71" i="9"/>
  <c r="I70" i="9"/>
  <c r="I71" i="9" s="1"/>
  <c r="I72" i="9" s="1"/>
  <c r="I73" i="9" s="1"/>
  <c r="B66" i="9"/>
  <c r="O361" i="23"/>
  <c r="B367" i="23"/>
  <c r="M69" i="26"/>
  <c r="O69" i="26" s="1"/>
  <c r="P69" i="26"/>
  <c r="P72" i="26"/>
  <c r="N72" i="26"/>
  <c r="N70" i="26"/>
  <c r="P70" i="26"/>
  <c r="P73" i="26"/>
  <c r="M73" i="26"/>
  <c r="O73" i="26" s="1"/>
  <c r="D70" i="26"/>
  <c r="D71" i="26" s="1"/>
  <c r="D72" i="26" s="1"/>
  <c r="D73" i="26" s="1"/>
  <c r="D74" i="26" s="1"/>
  <c r="D75" i="26" s="1"/>
  <c r="D99" i="26"/>
  <c r="M70" i="26"/>
  <c r="E99" i="26"/>
  <c r="P71" i="26"/>
  <c r="H112" i="26"/>
  <c r="N70" i="9"/>
  <c r="P72" i="9"/>
  <c r="N72" i="9"/>
  <c r="B365" i="23"/>
  <c r="B69" i="9"/>
  <c r="M69" i="9" s="1"/>
  <c r="Q169" i="23"/>
  <c r="D365" i="23"/>
  <c r="M367" i="23" s="1"/>
  <c r="P169" i="23"/>
  <c r="N169" i="23"/>
  <c r="L181" i="23"/>
  <c r="P173" i="23"/>
  <c r="O169" i="23"/>
  <c r="Q173" i="23"/>
  <c r="M173" i="23"/>
  <c r="O177" i="23"/>
  <c r="Q181" i="23"/>
  <c r="L169" i="23"/>
  <c r="N365" i="23"/>
  <c r="E425" i="23"/>
  <c r="O365" i="23"/>
  <c r="H425" i="23"/>
  <c r="Q426" i="23" s="1"/>
  <c r="P365" i="23"/>
  <c r="B361" i="23"/>
  <c r="N173" i="23"/>
  <c r="P177" i="23"/>
  <c r="M169" i="23"/>
  <c r="O173" i="23"/>
  <c r="Q177" i="23"/>
  <c r="C365" i="23"/>
  <c r="L365" i="23" s="1"/>
  <c r="L177" i="23"/>
  <c r="N181" i="23"/>
  <c r="B369" i="23"/>
  <c r="M177" i="23"/>
  <c r="O181" i="23"/>
  <c r="L369" i="23"/>
  <c r="E369" i="23"/>
  <c r="N369" i="23" s="1"/>
  <c r="B429" i="23"/>
  <c r="M181" i="23"/>
  <c r="L173" i="23"/>
  <c r="N177" i="23"/>
  <c r="P181" i="23"/>
  <c r="M369" i="23"/>
  <c r="B357" i="23"/>
  <c r="C434" i="23"/>
  <c r="L435" i="23" s="1"/>
  <c r="L175" i="23"/>
  <c r="L174" i="23"/>
  <c r="M179" i="23"/>
  <c r="M178" i="23"/>
  <c r="N182" i="23"/>
  <c r="N183" i="23"/>
  <c r="Q171" i="23"/>
  <c r="Q170" i="23"/>
  <c r="M366" i="23"/>
  <c r="N370" i="23"/>
  <c r="L170" i="23"/>
  <c r="L171" i="23"/>
  <c r="M174" i="23"/>
  <c r="M175" i="23"/>
  <c r="N178" i="23"/>
  <c r="N179" i="23"/>
  <c r="O183" i="23"/>
  <c r="O182" i="23"/>
  <c r="L359" i="23"/>
  <c r="M170" i="23"/>
  <c r="M171" i="23"/>
  <c r="N175" i="23"/>
  <c r="N174" i="23"/>
  <c r="O178" i="23"/>
  <c r="O179" i="23"/>
  <c r="P183" i="23"/>
  <c r="P182" i="23"/>
  <c r="M359" i="23"/>
  <c r="N362" i="23"/>
  <c r="P178" i="23"/>
  <c r="P179" i="23"/>
  <c r="P174" i="23"/>
  <c r="P175" i="23"/>
  <c r="P170" i="23"/>
  <c r="P171" i="23"/>
  <c r="Q174" i="23"/>
  <c r="Q175" i="23"/>
  <c r="Q362" i="23"/>
  <c r="Q178" i="23"/>
  <c r="Q179" i="23"/>
  <c r="L182" i="23"/>
  <c r="L183" i="23"/>
  <c r="N171" i="23"/>
  <c r="N170" i="23"/>
  <c r="O174" i="23"/>
  <c r="O175" i="23"/>
  <c r="Q182" i="23"/>
  <c r="Q183" i="23"/>
  <c r="N359" i="23"/>
  <c r="O363" i="23"/>
  <c r="O362" i="23"/>
  <c r="O171" i="23"/>
  <c r="O170" i="23"/>
  <c r="L178" i="23"/>
  <c r="L179" i="23"/>
  <c r="M182" i="23"/>
  <c r="M183" i="23"/>
  <c r="L366" i="23"/>
  <c r="C361" i="23"/>
  <c r="L361" i="23" s="1"/>
  <c r="H369" i="23"/>
  <c r="Q369" i="23" s="1"/>
  <c r="H365" i="23"/>
  <c r="Q365" i="23" s="1"/>
  <c r="F357" i="23"/>
  <c r="O359" i="23" s="1"/>
  <c r="D434" i="23"/>
  <c r="M435" i="23" s="1"/>
  <c r="G357" i="23"/>
  <c r="F428" i="23"/>
  <c r="E367" i="23"/>
  <c r="E435" i="23"/>
  <c r="N435" i="23" s="1"/>
  <c r="D112" i="26"/>
  <c r="P41" i="24"/>
  <c r="C97" i="24"/>
  <c r="C118" i="24" s="1"/>
  <c r="G118" i="24" s="1"/>
  <c r="J36" i="4" s="1"/>
  <c r="O44" i="24"/>
  <c r="P44" i="24"/>
  <c r="M68" i="24"/>
  <c r="M71" i="24"/>
  <c r="H98" i="24"/>
  <c r="H99" i="24" s="1"/>
  <c r="I68" i="24"/>
  <c r="I69" i="24" s="1"/>
  <c r="I70" i="24" s="1"/>
  <c r="I71" i="24" s="1"/>
  <c r="I72" i="24" s="1"/>
  <c r="N70" i="24"/>
  <c r="M67" i="24"/>
  <c r="O67" i="24" s="1"/>
  <c r="P71" i="24"/>
  <c r="H111" i="24"/>
  <c r="M69" i="24"/>
  <c r="O43" i="24"/>
  <c r="P43" i="24"/>
  <c r="M70" i="24"/>
  <c r="O42" i="24"/>
  <c r="D68" i="24"/>
  <c r="D69" i="24" s="1"/>
  <c r="D70" i="24" s="1"/>
  <c r="D71" i="24" s="1"/>
  <c r="D72" i="24" s="1"/>
  <c r="P40" i="24"/>
  <c r="O41" i="24"/>
  <c r="N69" i="24"/>
  <c r="P69" i="24"/>
  <c r="P70" i="24"/>
  <c r="P68" i="24"/>
  <c r="N68" i="24"/>
  <c r="P42" i="24"/>
  <c r="P67" i="24"/>
  <c r="N40" i="24"/>
  <c r="O40" i="24" s="1"/>
  <c r="D98" i="24"/>
  <c r="L67" i="24"/>
  <c r="N71" i="24"/>
  <c r="G359" i="23"/>
  <c r="D111" i="24"/>
  <c r="F369" i="23"/>
  <c r="O369" i="23" s="1"/>
  <c r="D361" i="23"/>
  <c r="M361" i="23" s="1"/>
  <c r="G369" i="23"/>
  <c r="P369" i="23" s="1"/>
  <c r="E361" i="23"/>
  <c r="N361" i="23" s="1"/>
  <c r="C425" i="23"/>
  <c r="D425" i="23"/>
  <c r="E431" i="23"/>
  <c r="N432" i="23" s="1"/>
  <c r="G361" i="23"/>
  <c r="P361" i="23" s="1"/>
  <c r="F431" i="23"/>
  <c r="O432" i="23" s="1"/>
  <c r="H361" i="23"/>
  <c r="Q361" i="23" s="1"/>
  <c r="G431" i="23"/>
  <c r="P432" i="23" s="1"/>
  <c r="F367" i="23"/>
  <c r="B371" i="23"/>
  <c r="E429" i="23"/>
  <c r="N429" i="23" s="1"/>
  <c r="G367" i="23"/>
  <c r="D371" i="23"/>
  <c r="F429" i="23"/>
  <c r="H367" i="23"/>
  <c r="B426" i="23"/>
  <c r="H429" i="23"/>
  <c r="Q429" i="23" s="1"/>
  <c r="C426" i="23"/>
  <c r="F426" i="23"/>
  <c r="O426" i="23" s="1"/>
  <c r="D426" i="23"/>
  <c r="E426" i="23"/>
  <c r="H359" i="23"/>
  <c r="G363" i="23"/>
  <c r="C371" i="23"/>
  <c r="C432" i="23"/>
  <c r="L432" i="23" s="1"/>
  <c r="F371" i="23"/>
  <c r="D432" i="23"/>
  <c r="M432" i="23" s="1"/>
  <c r="C363" i="23"/>
  <c r="G371" i="23"/>
  <c r="D363" i="23"/>
  <c r="H371" i="23"/>
  <c r="E111" i="26"/>
  <c r="E114" i="26" s="1"/>
  <c r="E107" i="9"/>
  <c r="E110" i="9" s="1"/>
  <c r="P373" i="23" l="1"/>
  <c r="L426" i="23"/>
  <c r="L373" i="23"/>
  <c r="Q373" i="23"/>
  <c r="M426" i="23"/>
  <c r="N373" i="23"/>
  <c r="O373" i="23"/>
  <c r="O429" i="23"/>
  <c r="N426" i="23"/>
  <c r="M373" i="23"/>
  <c r="H99" i="26"/>
  <c r="H100" i="26" s="1"/>
  <c r="H102" i="26" s="1"/>
  <c r="H196" i="15"/>
  <c r="I196" i="15" s="1"/>
  <c r="F97" i="9"/>
  <c r="D52" i="15"/>
  <c r="B53" i="15"/>
  <c r="D53" i="15" s="1"/>
  <c r="H53" i="15" s="1"/>
  <c r="I53" i="15" s="1"/>
  <c r="B129" i="15" s="1"/>
  <c r="D195" i="15"/>
  <c r="F110" i="9"/>
  <c r="O72" i="26"/>
  <c r="E53" i="5"/>
  <c r="O71" i="26"/>
  <c r="F120" i="26"/>
  <c r="G120" i="26" s="1"/>
  <c r="K36" i="4" s="1"/>
  <c r="F116" i="9"/>
  <c r="G116" i="9" s="1"/>
  <c r="I36" i="4" s="1"/>
  <c r="D113" i="26"/>
  <c r="D115" i="26" s="1"/>
  <c r="H113" i="26"/>
  <c r="H115" i="26" s="1"/>
  <c r="J54" i="5"/>
  <c r="B63" i="5"/>
  <c r="K54" i="5"/>
  <c r="D112" i="24"/>
  <c r="D114" i="24" s="1"/>
  <c r="H112" i="24"/>
  <c r="H114" i="24" s="1"/>
  <c r="A205" i="15"/>
  <c r="J196" i="15"/>
  <c r="E100" i="26"/>
  <c r="E102" i="26" s="1"/>
  <c r="O74" i="26"/>
  <c r="O69" i="9"/>
  <c r="O70" i="26"/>
  <c r="O72" i="9"/>
  <c r="O71" i="9"/>
  <c r="D95" i="9"/>
  <c r="D96" i="9" s="1"/>
  <c r="P70" i="9"/>
  <c r="E95" i="9"/>
  <c r="E96" i="9" s="1"/>
  <c r="E98" i="9" s="1"/>
  <c r="O70" i="9"/>
  <c r="D108" i="9"/>
  <c r="D109" i="9" s="1"/>
  <c r="D111" i="9" s="1"/>
  <c r="P69" i="9"/>
  <c r="F101" i="26"/>
  <c r="H111" i="9"/>
  <c r="H253" i="9" s="1"/>
  <c r="H101" i="24"/>
  <c r="E111" i="24"/>
  <c r="E112" i="24" s="1"/>
  <c r="E114" i="24" s="1"/>
  <c r="D100" i="26"/>
  <c r="F99" i="26"/>
  <c r="E112" i="26"/>
  <c r="E113" i="26" s="1"/>
  <c r="N371" i="23"/>
  <c r="M365" i="23"/>
  <c r="N363" i="23"/>
  <c r="Q363" i="23"/>
  <c r="L367" i="23"/>
  <c r="Q370" i="23"/>
  <c r="Q371" i="23"/>
  <c r="P366" i="23"/>
  <c r="P367" i="23"/>
  <c r="N366" i="23"/>
  <c r="N367" i="23"/>
  <c r="Q359" i="23"/>
  <c r="P362" i="23"/>
  <c r="P363" i="23"/>
  <c r="P371" i="23"/>
  <c r="P370" i="23"/>
  <c r="Q367" i="23"/>
  <c r="Q366" i="23"/>
  <c r="O366" i="23"/>
  <c r="O367" i="23"/>
  <c r="O371" i="23"/>
  <c r="O370" i="23"/>
  <c r="M362" i="23"/>
  <c r="M363" i="23"/>
  <c r="L363" i="23"/>
  <c r="L362" i="23"/>
  <c r="P359" i="23"/>
  <c r="L370" i="23"/>
  <c r="L371" i="23"/>
  <c r="M370" i="23"/>
  <c r="M371" i="23"/>
  <c r="O68" i="24"/>
  <c r="O71" i="24"/>
  <c r="O70" i="24"/>
  <c r="O69" i="24"/>
  <c r="E99" i="24"/>
  <c r="E101" i="24" s="1"/>
  <c r="F98" i="24"/>
  <c r="D99" i="24"/>
  <c r="D101" i="24" s="1"/>
  <c r="E108" i="9"/>
  <c r="A248" i="15" l="1"/>
  <c r="J53" i="15"/>
  <c r="A59" i="15"/>
  <c r="F113" i="26"/>
  <c r="K113" i="26" s="1"/>
  <c r="L113" i="26" s="1"/>
  <c r="F101" i="24"/>
  <c r="K101" i="24" s="1"/>
  <c r="L101" i="24" s="1"/>
  <c r="M101" i="24"/>
  <c r="F95" i="9"/>
  <c r="K110" i="9"/>
  <c r="C253" i="9"/>
  <c r="K101" i="26"/>
  <c r="L101" i="26" s="1"/>
  <c r="F111" i="24"/>
  <c r="F112" i="24"/>
  <c r="M112" i="24" s="1"/>
  <c r="K113" i="24"/>
  <c r="L113" i="24" s="1"/>
  <c r="D102" i="26"/>
  <c r="F102" i="26" s="1"/>
  <c r="M102" i="26" s="1"/>
  <c r="F100" i="26"/>
  <c r="M100" i="26" s="1"/>
  <c r="F112" i="26"/>
  <c r="F114" i="24"/>
  <c r="E115" i="26"/>
  <c r="F115" i="26" s="1"/>
  <c r="K115" i="26" s="1"/>
  <c r="O137" i="26" s="1"/>
  <c r="F114" i="26"/>
  <c r="D98" i="9"/>
  <c r="F98" i="9" s="1"/>
  <c r="F96" i="9"/>
  <c r="F99" i="24"/>
  <c r="M99" i="24" s="1"/>
  <c r="E109" i="9"/>
  <c r="E111" i="9" s="1"/>
  <c r="F111" i="9" s="1"/>
  <c r="F108" i="9"/>
  <c r="P114" i="29" l="1"/>
  <c r="K99" i="24"/>
  <c r="L99" i="24" s="1"/>
  <c r="M113" i="26"/>
  <c r="M111" i="9"/>
  <c r="D253" i="9"/>
  <c r="L110" i="9"/>
  <c r="K253" i="9"/>
  <c r="M115" i="26"/>
  <c r="O269" i="26" s="1"/>
  <c r="K112" i="24"/>
  <c r="L112" i="24" s="1"/>
  <c r="K114" i="24"/>
  <c r="L114" i="24" s="1"/>
  <c r="M114" i="24"/>
  <c r="O291" i="24" s="1"/>
  <c r="K114" i="26"/>
  <c r="L114" i="26" s="1"/>
  <c r="K100" i="26"/>
  <c r="L100" i="26" s="1"/>
  <c r="K102" i="26"/>
  <c r="L102" i="26" s="1"/>
  <c r="B132" i="26"/>
  <c r="L115" i="26"/>
  <c r="B305" i="26"/>
  <c r="F109" i="9"/>
  <c r="O114" i="29" l="1"/>
  <c r="M253" i="9"/>
  <c r="M109" i="9"/>
  <c r="B253" i="9"/>
  <c r="B131" i="24"/>
  <c r="O136" i="24"/>
  <c r="B286" i="24"/>
  <c r="B264" i="26"/>
  <c r="K109" i="9"/>
  <c r="K111" i="9"/>
  <c r="L253" i="9" s="1"/>
  <c r="L109" i="9" l="1"/>
  <c r="J253" i="9"/>
  <c r="O133" i="9"/>
  <c r="B128" i="9"/>
  <c r="L111" i="9"/>
  <c r="B209" i="9"/>
  <c r="O214" i="9"/>
  <c r="H94" i="9" l="1"/>
  <c r="H95" i="9" l="1"/>
  <c r="H96" i="9" s="1"/>
  <c r="K96" i="9" s="1"/>
  <c r="L96" i="9" s="1"/>
  <c r="H97" i="9"/>
  <c r="K97" i="9" s="1"/>
  <c r="L97" i="9" s="1"/>
  <c r="H98" i="9" l="1"/>
  <c r="K98" i="9" s="1"/>
  <c r="L98" i="9" s="1"/>
  <c r="M96" i="9"/>
  <c r="M98" i="9" l="1"/>
</calcChain>
</file>

<file path=xl/comments1.xml><?xml version="1.0" encoding="utf-8"?>
<comments xmlns="http://schemas.openxmlformats.org/spreadsheetml/2006/main">
  <authors>
    <author>Owner</author>
  </authors>
  <commentList>
    <comment ref="E37" authorId="0">
      <text>
        <r>
          <rPr>
            <b/>
            <sz val="9"/>
            <color indexed="81"/>
            <rFont val="Tahoma"/>
            <charset val="1"/>
          </rPr>
          <t>Owner:</t>
        </r>
        <r>
          <rPr>
            <sz val="9"/>
            <color indexed="81"/>
            <rFont val="Tahoma"/>
            <charset val="1"/>
          </rPr>
          <t xml:space="preserve">
If you change an inflation factor here, then you are wiping out the formula that reports the inflation factor that is actually being used in the indicated worksheet.  And it doesn't change the inflation factor anywhere but here, i.e. it doesn't affect anything in this workbook other than what's displayed right here.  You don't want to do that!  If you want to change an inflation factor, go to the appropriate sheet, find the PINK BORDERED "Inflation Factor" box, and change it there</t>
        </r>
      </text>
    </comment>
    <comment ref="A38" authorId="0">
      <text>
        <r>
          <rPr>
            <b/>
            <sz val="9"/>
            <color indexed="81"/>
            <rFont val="Tahoma"/>
            <family val="2"/>
          </rPr>
          <t>Owner:</t>
        </r>
        <r>
          <rPr>
            <sz val="9"/>
            <color indexed="81"/>
            <rFont val="Tahoma"/>
            <family val="2"/>
          </rPr>
          <t xml:space="preserve">
This and the next 3 cells are Conditionally Formatted to display the difference in shaded red if the difference is not zero.  Choose Conditional Formating from the Home Tab and select "Manage Rules" and select "This Worksheet" to see the conditional formatting that is applied throughout this worksheet.  Choose another worksheet from the list to see the conditional formatting in that worksheet</t>
        </r>
      </text>
    </comment>
  </commentList>
</comments>
</file>

<file path=xl/comments2.xml><?xml version="1.0" encoding="utf-8"?>
<comments xmlns="http://schemas.openxmlformats.org/spreadsheetml/2006/main">
  <authors>
    <author>Owner</author>
  </authors>
  <commentList>
    <comment ref="AC117" authorId="0">
      <text>
        <r>
          <rPr>
            <b/>
            <sz val="9"/>
            <color indexed="81"/>
            <rFont val="Tahoma"/>
            <family val="2"/>
          </rPr>
          <t>Owner:</t>
        </r>
        <r>
          <rPr>
            <sz val="9"/>
            <color indexed="81"/>
            <rFont val="Tahoma"/>
            <family val="2"/>
          </rPr>
          <t xml:space="preserve">
The IF clause makes sure that the Combined Income is the same as that of the 2000 sheet's Combined Income
</t>
        </r>
      </text>
    </comment>
    <comment ref="B128" authorId="0">
      <text>
        <r>
          <rPr>
            <b/>
            <sz val="9"/>
            <color indexed="81"/>
            <rFont val="Tahoma"/>
            <family val="2"/>
          </rPr>
          <t>Owner:</t>
        </r>
        <r>
          <rPr>
            <sz val="9"/>
            <color indexed="81"/>
            <rFont val="Tahoma"/>
            <family val="2"/>
          </rPr>
          <t xml:space="preserve">
Ignore the number in this cell</t>
        </r>
      </text>
    </comment>
    <comment ref="B129" authorId="0">
      <text>
        <r>
          <rPr>
            <b/>
            <sz val="9"/>
            <color indexed="81"/>
            <rFont val="Tahoma"/>
            <family val="2"/>
          </rPr>
          <t>Owner:</t>
        </r>
        <r>
          <rPr>
            <sz val="9"/>
            <color indexed="81"/>
            <rFont val="Tahoma"/>
            <family val="2"/>
          </rPr>
          <t xml:space="preserve">
This column is the combined gross income.  Notice also this cell is .001, not zero
</t>
        </r>
      </text>
    </comment>
    <comment ref="B209" authorId="0">
      <text>
        <r>
          <rPr>
            <b/>
            <sz val="9"/>
            <color indexed="81"/>
            <rFont val="Tahoma"/>
            <family val="2"/>
          </rPr>
          <t>Owner:</t>
        </r>
        <r>
          <rPr>
            <sz val="9"/>
            <color indexed="81"/>
            <rFont val="Tahoma"/>
            <family val="2"/>
          </rPr>
          <t xml:space="preserve">
Ignore the number in this cell</t>
        </r>
      </text>
    </comment>
    <comment ref="O214" authorId="0">
      <text>
        <r>
          <rPr>
            <b/>
            <sz val="9"/>
            <color indexed="81"/>
            <rFont val="Tahoma"/>
            <family val="2"/>
          </rPr>
          <t>Owner:</t>
        </r>
        <r>
          <rPr>
            <sz val="9"/>
            <color indexed="81"/>
            <rFont val="Tahoma"/>
            <family val="2"/>
          </rPr>
          <t xml:space="preserve">
Ignore the number in this cell
</t>
        </r>
      </text>
    </comment>
  </commentList>
</comments>
</file>

<file path=xl/comments3.xml><?xml version="1.0" encoding="utf-8"?>
<comments xmlns="http://schemas.openxmlformats.org/spreadsheetml/2006/main">
  <authors>
    <author>Owner</author>
  </authors>
  <commentList>
    <comment ref="B131" authorId="0">
      <text>
        <r>
          <rPr>
            <b/>
            <sz val="9"/>
            <color indexed="81"/>
            <rFont val="Tahoma"/>
            <family val="2"/>
          </rPr>
          <t>Owner:</t>
        </r>
        <r>
          <rPr>
            <sz val="9"/>
            <color indexed="81"/>
            <rFont val="Tahoma"/>
            <family val="2"/>
          </rPr>
          <t xml:space="preserve">
Ignore this cell's number</t>
        </r>
      </text>
    </comment>
    <comment ref="B132" authorId="0">
      <text>
        <r>
          <rPr>
            <b/>
            <sz val="9"/>
            <color indexed="81"/>
            <rFont val="Tahoma"/>
            <family val="2"/>
          </rPr>
          <t>Owner:</t>
        </r>
        <r>
          <rPr>
            <sz val="9"/>
            <color indexed="81"/>
            <rFont val="Tahoma"/>
            <family val="2"/>
          </rPr>
          <t xml:space="preserve">
This column is the combined gross income.  Notice also this cell is .001, not zero
</t>
        </r>
      </text>
    </comment>
    <comment ref="O136" authorId="0">
      <text>
        <r>
          <rPr>
            <b/>
            <sz val="9"/>
            <color indexed="81"/>
            <rFont val="Tahoma"/>
            <family val="2"/>
          </rPr>
          <t>Owner:</t>
        </r>
        <r>
          <rPr>
            <sz val="9"/>
            <color indexed="81"/>
            <rFont val="Tahoma"/>
            <family val="2"/>
          </rPr>
          <t xml:space="preserve">
Ignore this cell's number</t>
        </r>
      </text>
    </comment>
    <comment ref="B286" authorId="0">
      <text>
        <r>
          <rPr>
            <b/>
            <sz val="9"/>
            <color indexed="81"/>
            <rFont val="Tahoma"/>
            <family val="2"/>
          </rPr>
          <t>Owner:</t>
        </r>
        <r>
          <rPr>
            <sz val="9"/>
            <color indexed="81"/>
            <rFont val="Tahoma"/>
            <family val="2"/>
          </rPr>
          <t xml:space="preserve">
Ignore this cell's number</t>
        </r>
      </text>
    </comment>
    <comment ref="O291" authorId="0">
      <text>
        <r>
          <rPr>
            <b/>
            <sz val="9"/>
            <color indexed="81"/>
            <rFont val="Tahoma"/>
            <family val="2"/>
          </rPr>
          <t>Owner:</t>
        </r>
        <r>
          <rPr>
            <sz val="9"/>
            <color indexed="81"/>
            <rFont val="Tahoma"/>
            <family val="2"/>
          </rPr>
          <t xml:space="preserve">
Ignore this cell's number</t>
        </r>
      </text>
    </comment>
  </commentList>
</comments>
</file>

<file path=xl/comments4.xml><?xml version="1.0" encoding="utf-8"?>
<comments xmlns="http://schemas.openxmlformats.org/spreadsheetml/2006/main">
  <authors>
    <author>Owner</author>
  </authors>
  <commentList>
    <comment ref="B132" authorId="0">
      <text>
        <r>
          <rPr>
            <b/>
            <sz val="9"/>
            <color indexed="81"/>
            <rFont val="Tahoma"/>
            <family val="2"/>
          </rPr>
          <t>Owner:</t>
        </r>
        <r>
          <rPr>
            <sz val="9"/>
            <color indexed="81"/>
            <rFont val="Tahoma"/>
            <family val="2"/>
          </rPr>
          <t xml:space="preserve">
Ignore the number in this cell</t>
        </r>
      </text>
    </comment>
    <comment ref="B133" authorId="0">
      <text>
        <r>
          <rPr>
            <b/>
            <sz val="9"/>
            <color indexed="81"/>
            <rFont val="Tahoma"/>
            <family val="2"/>
          </rPr>
          <t>Owner:</t>
        </r>
        <r>
          <rPr>
            <sz val="9"/>
            <color indexed="81"/>
            <rFont val="Tahoma"/>
            <family val="2"/>
          </rPr>
          <t xml:space="preserve">
This column is the combined gross income.  Notice this cell is .001, not zero
</t>
        </r>
      </text>
    </comment>
    <comment ref="O137" authorId="0">
      <text>
        <r>
          <rPr>
            <b/>
            <sz val="9"/>
            <color indexed="81"/>
            <rFont val="Tahoma"/>
            <family val="2"/>
          </rPr>
          <t>Owner:</t>
        </r>
        <r>
          <rPr>
            <sz val="9"/>
            <color indexed="81"/>
            <rFont val="Tahoma"/>
            <family val="2"/>
          </rPr>
          <t xml:space="preserve">
Ignore this cell's number</t>
        </r>
      </text>
    </comment>
    <comment ref="B264" authorId="0">
      <text>
        <r>
          <rPr>
            <b/>
            <sz val="9"/>
            <color indexed="81"/>
            <rFont val="Tahoma"/>
            <family val="2"/>
          </rPr>
          <t>Owner:</t>
        </r>
        <r>
          <rPr>
            <sz val="9"/>
            <color indexed="81"/>
            <rFont val="Tahoma"/>
            <family val="2"/>
          </rPr>
          <t xml:space="preserve">
Ignore the number in this cell</t>
        </r>
      </text>
    </comment>
    <comment ref="O269" authorId="0">
      <text>
        <r>
          <rPr>
            <b/>
            <sz val="9"/>
            <color indexed="81"/>
            <rFont val="Tahoma"/>
            <family val="2"/>
          </rPr>
          <t>Owner:</t>
        </r>
        <r>
          <rPr>
            <sz val="9"/>
            <color indexed="81"/>
            <rFont val="Tahoma"/>
            <family val="2"/>
          </rPr>
          <t xml:space="preserve">
Ignore this cell's number</t>
        </r>
      </text>
    </comment>
    <comment ref="B305" authorId="0">
      <text>
        <r>
          <rPr>
            <b/>
            <sz val="9"/>
            <color indexed="81"/>
            <rFont val="Tahoma"/>
            <family val="2"/>
          </rPr>
          <t>Owner:</t>
        </r>
        <r>
          <rPr>
            <sz val="9"/>
            <color indexed="81"/>
            <rFont val="Tahoma"/>
            <family val="2"/>
          </rPr>
          <t xml:space="preserve">
Ignore the number in this cell</t>
        </r>
      </text>
    </comment>
  </commentList>
</comments>
</file>

<file path=xl/comments5.xml><?xml version="1.0" encoding="utf-8"?>
<comments xmlns="http://schemas.openxmlformats.org/spreadsheetml/2006/main">
  <authors>
    <author>Owner</author>
  </authors>
  <commentList>
    <comment ref="R101" authorId="0">
      <text>
        <r>
          <rPr>
            <b/>
            <sz val="9"/>
            <color indexed="81"/>
            <rFont val="Tahoma"/>
            <family val="2"/>
          </rPr>
          <t>Owner:</t>
        </r>
        <r>
          <rPr>
            <sz val="9"/>
            <color indexed="81"/>
            <rFont val="Tahoma"/>
            <family val="2"/>
          </rPr>
          <t xml:space="preserve">
Kahng's singles penalty minus the penalty due soley to marital status.  
This is the part of Kahng's singles penalty that is due to the progressive tax rate structure (higher incomes pay higher tax rates) and has nothing to do with marital or any other kind of couple status</t>
        </r>
      </text>
    </comment>
    <comment ref="B131" authorId="0">
      <text>
        <r>
          <rPr>
            <b/>
            <sz val="9"/>
            <color indexed="81"/>
            <rFont val="Tahoma"/>
            <family val="2"/>
          </rPr>
          <t>Owner:</t>
        </r>
        <r>
          <rPr>
            <sz val="9"/>
            <color indexed="81"/>
            <rFont val="Tahoma"/>
            <family val="2"/>
          </rPr>
          <t xml:space="preserve">
Ignore the number in this cell</t>
        </r>
      </text>
    </comment>
    <comment ref="AC131" authorId="0">
      <text>
        <r>
          <rPr>
            <b/>
            <sz val="9"/>
            <color indexed="81"/>
            <rFont val="Tahoma"/>
            <family val="2"/>
          </rPr>
          <t>Owner:</t>
        </r>
        <r>
          <rPr>
            <sz val="9"/>
            <color indexed="81"/>
            <rFont val="Tahoma"/>
            <family val="2"/>
          </rPr>
          <t xml:space="preserve">
The IF clause makes sure that the Combined Income is the same as that of the 2000 sheet's Combined Income
</t>
        </r>
      </text>
    </comment>
    <comment ref="B132" authorId="0">
      <text>
        <r>
          <rPr>
            <b/>
            <sz val="9"/>
            <color indexed="81"/>
            <rFont val="Tahoma"/>
            <family val="2"/>
          </rPr>
          <t>Owner:</t>
        </r>
        <r>
          <rPr>
            <sz val="9"/>
            <color indexed="81"/>
            <rFont val="Tahoma"/>
            <family val="2"/>
          </rPr>
          <t xml:space="preserve">
This column is the combined gross income</t>
        </r>
      </text>
    </comment>
    <comment ref="O136" authorId="0">
      <text>
        <r>
          <rPr>
            <b/>
            <sz val="9"/>
            <color indexed="81"/>
            <rFont val="Tahoma"/>
            <family val="2"/>
          </rPr>
          <t>Owner:</t>
        </r>
        <r>
          <rPr>
            <sz val="9"/>
            <color indexed="81"/>
            <rFont val="Tahoma"/>
            <family val="2"/>
          </rPr>
          <t xml:space="preserve">
Ignore this cell's number</t>
        </r>
      </text>
    </comment>
    <comment ref="B264" authorId="0">
      <text>
        <r>
          <rPr>
            <b/>
            <sz val="9"/>
            <color indexed="81"/>
            <rFont val="Tahoma"/>
            <family val="2"/>
          </rPr>
          <t>Owner:</t>
        </r>
        <r>
          <rPr>
            <sz val="9"/>
            <color indexed="81"/>
            <rFont val="Tahoma"/>
            <family val="2"/>
          </rPr>
          <t xml:space="preserve">
Ignore the number in this cell</t>
        </r>
      </text>
    </comment>
    <comment ref="O269" authorId="0">
      <text>
        <r>
          <rPr>
            <b/>
            <sz val="9"/>
            <color indexed="81"/>
            <rFont val="Tahoma"/>
            <family val="2"/>
          </rPr>
          <t>Owner:</t>
        </r>
        <r>
          <rPr>
            <sz val="9"/>
            <color indexed="81"/>
            <rFont val="Tahoma"/>
            <family val="2"/>
          </rPr>
          <t xml:space="preserve">
Ignore this cell's number</t>
        </r>
      </text>
    </comment>
    <comment ref="B305" authorId="0">
      <text>
        <r>
          <rPr>
            <b/>
            <sz val="9"/>
            <color indexed="81"/>
            <rFont val="Tahoma"/>
            <family val="2"/>
          </rPr>
          <t>Owner:</t>
        </r>
        <r>
          <rPr>
            <sz val="9"/>
            <color indexed="81"/>
            <rFont val="Tahoma"/>
            <family val="2"/>
          </rPr>
          <t xml:space="preserve">
Ignore the number in this cell</t>
        </r>
      </text>
    </comment>
    <comment ref="O345" authorId="0">
      <text>
        <r>
          <rPr>
            <b/>
            <sz val="9"/>
            <color indexed="81"/>
            <rFont val="Tahoma"/>
            <family val="2"/>
          </rPr>
          <t>Owner:</t>
        </r>
        <r>
          <rPr>
            <sz val="9"/>
            <color indexed="81"/>
            <rFont val="Tahoma"/>
            <family val="2"/>
          </rPr>
          <t xml:space="preserve">
The If clause is to make sure that the input percentages are the same as those in the 2000 sheet, otherwise the results in this column and the next column are garbage</t>
        </r>
      </text>
    </comment>
  </commentList>
</comments>
</file>

<file path=xl/comments6.xml><?xml version="1.0" encoding="utf-8"?>
<comments xmlns="http://schemas.openxmlformats.org/spreadsheetml/2006/main">
  <authors>
    <author>Owner</author>
  </authors>
  <commentList>
    <comment ref="G25" authorId="0">
      <text>
        <r>
          <rPr>
            <b/>
            <sz val="9"/>
            <color indexed="81"/>
            <rFont val="Tahoma"/>
            <family val="2"/>
          </rPr>
          <t>Owner:</t>
        </r>
        <r>
          <rPr>
            <sz val="9"/>
            <color indexed="81"/>
            <rFont val="Tahoma"/>
            <family val="2"/>
          </rPr>
          <t xml:space="preserve">
Single's penalty as a percent of combined gross income (red numbers in ()'s are singles bonuses)</t>
        </r>
      </text>
    </comment>
    <comment ref="A461" authorId="0">
      <text>
        <r>
          <rPr>
            <b/>
            <sz val="9"/>
            <color indexed="81"/>
            <rFont val="Tahoma"/>
            <family val="2"/>
          </rPr>
          <t>Owner:</t>
        </r>
        <r>
          <rPr>
            <sz val="9"/>
            <color indexed="81"/>
            <rFont val="Tahoma"/>
            <family val="2"/>
          </rPr>
          <t xml:space="preserve">
Check column to make sure the incomes are the same
</t>
        </r>
      </text>
    </comment>
    <comment ref="A499" authorId="0">
      <text>
        <r>
          <rPr>
            <b/>
            <sz val="9"/>
            <color indexed="81"/>
            <rFont val="Tahoma"/>
            <family val="2"/>
          </rPr>
          <t>Owner:</t>
        </r>
        <r>
          <rPr>
            <sz val="9"/>
            <color indexed="81"/>
            <rFont val="Tahoma"/>
            <family val="2"/>
          </rPr>
          <t xml:space="preserve">
Check column to make sure the incomes are the same
</t>
        </r>
      </text>
    </comment>
  </commentList>
</comments>
</file>

<file path=xl/comments7.xml><?xml version="1.0" encoding="utf-8"?>
<comments xmlns="http://schemas.openxmlformats.org/spreadsheetml/2006/main">
  <authors>
    <author>Owner</author>
  </authors>
  <commentList>
    <comment ref="B147" authorId="0">
      <text>
        <r>
          <rPr>
            <b/>
            <sz val="9"/>
            <color indexed="81"/>
            <rFont val="Tahoma"/>
            <family val="2"/>
          </rPr>
          <t>Owner:</t>
        </r>
        <r>
          <rPr>
            <sz val="9"/>
            <color indexed="81"/>
            <rFont val="Tahoma"/>
            <family val="2"/>
          </rPr>
          <t xml:space="preserve">
Ignore the number in this cell</t>
        </r>
      </text>
    </comment>
    <comment ref="AC147" authorId="0">
      <text>
        <r>
          <rPr>
            <b/>
            <sz val="9"/>
            <color indexed="81"/>
            <rFont val="Tahoma"/>
            <family val="2"/>
          </rPr>
          <t>Owner:</t>
        </r>
        <r>
          <rPr>
            <sz val="9"/>
            <color indexed="81"/>
            <rFont val="Tahoma"/>
            <family val="2"/>
          </rPr>
          <t xml:space="preserve">
The IF clause makes sure that the Combined Income is the same as that of the 2000 sheet's Combined Income
</t>
        </r>
      </text>
    </comment>
    <comment ref="B148" authorId="0">
      <text>
        <r>
          <rPr>
            <b/>
            <sz val="9"/>
            <color indexed="81"/>
            <rFont val="Tahoma"/>
            <family val="2"/>
          </rPr>
          <t>Owner:</t>
        </r>
        <r>
          <rPr>
            <sz val="9"/>
            <color indexed="81"/>
            <rFont val="Tahoma"/>
            <family val="2"/>
          </rPr>
          <t xml:space="preserve">
This column is the combined gross income</t>
        </r>
      </text>
    </comment>
    <comment ref="O152" authorId="0">
      <text>
        <r>
          <rPr>
            <b/>
            <sz val="9"/>
            <color indexed="81"/>
            <rFont val="Tahoma"/>
            <family val="2"/>
          </rPr>
          <t>Owner:</t>
        </r>
        <r>
          <rPr>
            <sz val="9"/>
            <color indexed="81"/>
            <rFont val="Tahoma"/>
            <family val="2"/>
          </rPr>
          <t xml:space="preserve">
Ignore this cell's number</t>
        </r>
      </text>
    </comment>
    <comment ref="B285" authorId="0">
      <text>
        <r>
          <rPr>
            <b/>
            <sz val="9"/>
            <color indexed="81"/>
            <rFont val="Tahoma"/>
            <family val="2"/>
          </rPr>
          <t>Owner:</t>
        </r>
        <r>
          <rPr>
            <sz val="9"/>
            <color indexed="81"/>
            <rFont val="Tahoma"/>
            <family val="2"/>
          </rPr>
          <t xml:space="preserve">
Ignore the number in this cell</t>
        </r>
      </text>
    </comment>
    <comment ref="O290" authorId="0">
      <text>
        <r>
          <rPr>
            <b/>
            <sz val="9"/>
            <color indexed="81"/>
            <rFont val="Tahoma"/>
            <family val="2"/>
          </rPr>
          <t>Owner:</t>
        </r>
        <r>
          <rPr>
            <sz val="9"/>
            <color indexed="81"/>
            <rFont val="Tahoma"/>
            <family val="2"/>
          </rPr>
          <t xml:space="preserve">
Ignore this cell's number</t>
        </r>
      </text>
    </comment>
    <comment ref="B327" authorId="0">
      <text>
        <r>
          <rPr>
            <b/>
            <sz val="9"/>
            <color indexed="81"/>
            <rFont val="Tahoma"/>
            <family val="2"/>
          </rPr>
          <t>Owner:</t>
        </r>
        <r>
          <rPr>
            <sz val="9"/>
            <color indexed="81"/>
            <rFont val="Tahoma"/>
            <family val="2"/>
          </rPr>
          <t xml:space="preserve">
Ignore the number in this cell</t>
        </r>
      </text>
    </comment>
  </commentList>
</comments>
</file>

<file path=xl/sharedStrings.xml><?xml version="1.0" encoding="utf-8"?>
<sst xmlns="http://schemas.openxmlformats.org/spreadsheetml/2006/main" count="2937" uniqueCount="1005">
  <si>
    <t># Figure 4.2.A and 4.2.B are both graphs of Table 4.2 -- they just differ in the way they present the information</t>
  </si>
  <si>
    <t># Figures 4.2A and B are the same as Figures 4.1A and B respectively except that Figures 4.2A and B present the Singles' Penalty As A Percent of</t>
  </si>
  <si>
    <t>meeting some very modest taxable income limits in 2000).  This rebate was designed in effect to simulate the effect of carving</t>
  </si>
  <si>
    <t>out a new 10% tax bracket out of the 15% tax bracket.  The new hypothetical 10% tax bracket was $6000 wide for a single</t>
  </si>
  <si>
    <t>and $12000 wide for a MFJ.  (So for example, a single with $6000 or more in taxable income would save (15% - 10%) X $6000</t>
  </si>
  <si>
    <t>= $300 thanks to the tax bracket in this income range being reduced from 15% to 10%.  Similarly for MFJ's: (15% - 10%) X</t>
  </si>
  <si>
    <t>new hypothetical 10% tax bracket -- and that it is twice as wide (200% as wide) for MFJs as for Singles, represent a small</t>
  </si>
  <si>
    <t>separately, a special provision was passed where a single got a $300 rebate and a MFJ couple got a $600 rebate (subject to</t>
  </si>
  <si>
    <t>The rest of the below is wonkish detail most users can skip.</t>
  </si>
  <si>
    <t>By the way, none of the sheets take into account the phase-out of the itemized deductions and personal</t>
  </si>
  <si>
    <t>exemptions at higher income levels (beginning at $142,700 in 2004). This workbook assumes that standard</t>
  </si>
  <si>
    <t>deduction is taken, so the phase-out of itemized deductions does not affect anything.  As for the personal</t>
  </si>
  <si>
    <t>This sheet has Tables 1, 2, and 3 and Figures 2 only.</t>
  </si>
  <si>
    <t>the below alternative presentations of interest, here they are.</t>
  </si>
  <si>
    <t>that in the next edition of this.  Though note  the above paragraph says that this phase-out is itself phasing out over</t>
  </si>
  <si>
    <t>the 2006 through 2010 period.</t>
  </si>
  <si>
    <t xml:space="preserve">  Combined</t>
  </si>
  <si>
    <t>Singles Tax Penalty, 2004</t>
  </si>
  <si>
    <t xml:space="preserve">By Combined Income and by Percentage of </t>
  </si>
  <si>
    <t>Combined Income that Person #1 Earns</t>
  </si>
  <si>
    <t>Assumptions: No dependents.  Standard deduction taken</t>
  </si>
  <si>
    <t>(should be same)</t>
  </si>
  <si>
    <t>|&lt;------------------------------------- Singles Tax Penalty, $ ------------------------------&gt;|</t>
  </si>
  <si>
    <t>#Table 4.2 is the same as Table 4.1 above except that Table 4.2 expresses the Singles' Penalty as a PERCENTAGE OF</t>
  </si>
  <si>
    <t>COMBINED GROSS INCOME, while Table 4.1 expresses the Singles' Penalty in Dollars.</t>
  </si>
  <si>
    <t>v/ Replace "Joint Income" with "Combined Income".</t>
  </si>
  <si>
    <t>Preferred terminology:</t>
  </si>
  <si>
    <t>v/ Person #1 and Person #2 instead of Single #1 and Single #2</t>
  </si>
  <si>
    <t>v/ Singles' Penalty not Singles Penalty of Single's Penalty</t>
  </si>
  <si>
    <t>Blue (positive numbers) is Singles' Penalty aka Marriage Bonus. (Red) (negative numbers) is Singles' Bonus aka Marriage Penalty.</t>
  </si>
  <si>
    <t># Advanced Users: Note that Data Tables are not automatically recalculated.  This won't affect "regular" users who</t>
  </si>
  <si>
    <t>just change numbers in the pink bordered input cells (and if you leave the sheets protected, these are the only cells</t>
  </si>
  <si>
    <t>-----------------</t>
  </si>
  <si>
    <t>mates and then average them</t>
  </si>
  <si>
    <t>[[]] 2004 Table X.X - Data Table - Right now I'm trying to put in Person 1's income and then give him/her various</t>
  </si>
  <si>
    <t>Average</t>
  </si>
  <si>
    <t xml:space="preserve">                ^- Person 1's Gross  Income, $</t>
  </si>
  <si>
    <t>See 2004-AUX Sheet for more on that.  2004-AUX is better for this as it has tax calculations where the inputs are person 1 input and person 2 input.</t>
  </si>
  <si>
    <t>&lt;&lt;----------------- Person 2's Gross Income -------- Person 2' Gross Income -------- Person 2's Gross Income -------&gt;&gt;</t>
  </si>
  <si>
    <t xml:space="preserve">  V- 0 thru 60000</t>
  </si>
  <si>
    <t>In below am assuming Person 2 earns an income between 0 and 60,000, uniformly distributed.</t>
  </si>
  <si>
    <t>Crucial Notes and Assumptions</t>
  </si>
  <si>
    <t>Single, 2000</t>
  </si>
  <si>
    <t>MFJ - Married Filing Jointly, 2000</t>
  </si>
  <si>
    <t>the tax tables from irs.gov - i1040tt--2000.pdf</t>
  </si>
  <si>
    <t>marriage tax bonuses was about the same as the number of couples who paid marriage tax penalties. The average bonus</t>
  </si>
  <si>
    <t>(that married couples who got bonuses got) was about equal to the average penalty (that married couples who paid penalties</t>
  </si>
  <si>
    <t>got), so OVERALL the basic income tax was marriage neutral.  Note this is just in the basic income tax structure.  The below</t>
  </si>
  <si>
    <t>doesn't include any special provisions in the income tax code that favors married couples such as (#1#) A non-earning spouse</t>
  </si>
  <si>
    <t>may make IRA contributions (as long as the earning spouse earns enough) (#2#) There is a step-up in basis (eliminating</t>
  </si>
  <si>
    <t>capital gains tax) when one spouse dies. Nor does the below cover non-income tax benefits for married couples such as that</t>
  </si>
  <si>
    <t>when a spouse dies, the surviving spouse inherits without any estate tax.</t>
  </si>
  <si>
    <t>(Wonkish detail: actually two CBO (Congressional Budget Office) studies, 1997 and 1998, found that there was a net overall</t>
  </si>
  <si>
    <t>marriage BONUS - more married couples got bonuses than paid penalties, and the average bonus exceeded the average</t>
  </si>
  <si>
    <t>penalty.  The net overall marriage bonus in the CBO's "Basic Model" was $4 billion in the 1997 study, and $10 billion in the</t>
  </si>
  <si>
    <t>study found a $49 billion net marriage bonus).  In contrast, a 1999 Treasury Department Office of Tax Analysis Study found a</t>
  </si>
  <si>
    <t xml:space="preserve">Couples: Background and Analysis", Gregg A. Esenwein, updated March 23, 2001 </t>
  </si>
  <si>
    <t>Source: The Congressional Research Service 2001 Study: "RL30800: The Federal Income Tax and the Treatment of Married</t>
  </si>
  <si>
    <t>This discusses the CBO 1998 study and the Treasury Department Office of Tax Analysis 1999 study.</t>
  </si>
  <si>
    <r>
      <t># 2001</t>
    </r>
    <r>
      <rPr>
        <sz val="10"/>
        <rFont val="Arial"/>
        <family val="2"/>
      </rPr>
      <t xml:space="preserve"> - In 2001 the published tax tables are the same as 1999 and 2000 except for the usual inflation adjustment.  However,</t>
    </r>
  </si>
  <si>
    <r>
      <t># 2003 and 2004</t>
    </r>
    <r>
      <rPr>
        <sz val="10"/>
        <rFont val="Arial"/>
        <family val="2"/>
      </rPr>
      <t xml:space="preserve"> are the first two years when have so-called full marriage penalty relief through the 10% and 15% tax brackets</t>
    </r>
  </si>
  <si>
    <r>
      <t>#</t>
    </r>
    <r>
      <rPr>
        <b/>
        <u/>
        <sz val="10"/>
        <rFont val="Arial"/>
        <family val="2"/>
      </rPr>
      <t>1999</t>
    </r>
    <r>
      <rPr>
        <sz val="10"/>
        <rFont val="Arial"/>
        <family val="2"/>
      </rPr>
      <t xml:space="preserve"> is a year (as were all years between 1969 and 2003, not including 2003) when the number of married couples who got</t>
    </r>
  </si>
  <si>
    <t>1999 and all years between 1969 and 2003, not including 2003, were years of overall marriage tax neutrality.  Rather the</t>
  </si>
  <si>
    <t>center of gravity of these studies indicates that there was a significant multi-billion dollar per year net overall marriage tax</t>
  </si>
  <si>
    <t>BONUS.).</t>
  </si>
  <si>
    <t>slight ($1.6 Billion) net overall marriage PENALTY, assuming a great deal of collaboration and effort and tax savviness on the</t>
  </si>
  <si>
    <t>(i.e. these bracket widths for MFJ's are 2 times the width (200% of the width) of the corresponding single's tax bracket. Also</t>
  </si>
  <si>
    <t>penalty relief through the 10% and 15% tax brackets. Tax tables in the years after 2004 will be the same as 2004 except for</t>
  </si>
  <si>
    <t>the same combined income.</t>
  </si>
  <si>
    <t xml:space="preserve">        ^- Combined Gross  Income, $</t>
  </si>
  <si>
    <t>amount of marriage penalty relief / marriage bonus expansion -- see the discussion for 2002 just below about this.</t>
  </si>
  <si>
    <t>If the Combined Income is $20,000 and Person #1 earns nothing (meaning Person #2 earned it all), then the unmarried</t>
  </si>
  <si>
    <t>couple pays $1040 more in taxes than the married couple.   (That's a lot for such a low income -- the unmarried couple</t>
  </si>
  <si>
    <t>pays $1450 in income taxes while the married couple pays $410 in income taxes!  i.e. the unmarried couple pays over 3</t>
  </si>
  <si>
    <t>times as much income taxes.  The $410 and $1450 is not shown in the above table; only the difference $1040, is shown in</t>
  </si>
  <si>
    <t>the above table).</t>
  </si>
  <si>
    <t>If the Combined Income is $20,000 and Person #1 earns 20% of the combined income (i.e. $4,000), then the unmarried</t>
  </si>
  <si>
    <t>couple pays $440 more in taxes than the married couple.  (The unmarried couple pays $850 in income taxes while the</t>
  </si>
  <si>
    <t>married couple pays $410 in income taxes  i.e. the unmarried couple pays over 2 times as much income taxes.  The $410</t>
  </si>
  <si>
    <t>and $850 is not shown in the above table; only the difference $440, is shown in the above table).</t>
  </si>
  <si>
    <t xml:space="preserve">unmarried couple pays $0 more in taxes than the married couple. </t>
  </si>
  <si>
    <t>$206 at 50%, see above table).  Even at $200,000 (see above table), it is relatively minor for married couples with nearly</t>
  </si>
  <si>
    <t>equal income ($427 at 30% and $976 at 40% and 50%), and is far far less than the bonuses that $200,000 income</t>
  </si>
  <si>
    <t>married couples enjoy when one spouse is not earning or earning only 10% of the total income ($8888 and $3738</t>
  </si>
  <si>
    <t>respectively -- see above table).</t>
  </si>
  <si>
    <t>below smaller table. The Above and the Below is the marriage bonus / singles' tax penalty at a few selected levels of</t>
  </si>
  <si>
    <t>combined income (combined income is the combined income of two singles if unmarried and of the two spouses if</t>
  </si>
  <si>
    <t>person -- earns.  50% means that the "lower-earning" person earns 50% of the combined income (meaning the two</t>
  </si>
  <si>
    <t>people earn the same income, i.e. full income equality).</t>
  </si>
  <si>
    <t xml:space="preserve">married). </t>
  </si>
  <si>
    <t>The percentages on the top row indicate the percent of the combined income that person #1 -- the lower-earning</t>
  </si>
  <si>
    <t>2004 Table 4.1.A</t>
  </si>
  <si>
    <t>&lt;&lt;--- Person 1's Gross Income as % of Combined Gross  Income ----&gt;&gt;</t>
  </si>
  <si>
    <t>update the narrative.</t>
  </si>
  <si>
    <t>Table 4.1.A to the right of the regular version of Table 4.1.A if the numbers in the narrative below don't seem to match</t>
  </si>
  <si>
    <t>Static version</t>
  </si>
  <si>
    <t>to the right -&gt;</t>
  </si>
  <si>
    <t>change some inputs that change the table's numbers and I forget to</t>
  </si>
  <si>
    <t>Warning -- the numbers in the below narrative do not adjust if Table 4.1.A's numbers change.  See the "Static Version" of</t>
  </si>
  <si>
    <t>the numbers in Table 4.1.A.</t>
  </si>
  <si>
    <t xml:space="preserve">  Income, $ -v</t>
  </si>
  <si>
    <t>Income, $ -v</t>
  </si>
  <si>
    <t>If the Combined Income is $20,000 and Person #1 earns 40% or more of the combined income ($8,000 or more), then the</t>
  </si>
  <si>
    <t>Parenthesis indicate negative numbers -- negative numbers indicate an unmarried bonus / married penalty.  (In the Excel</t>
  </si>
  <si>
    <t>spreadsheet, negative numbers are also red). Yes, high income married couples with "somewhat" equal incomes suffer a</t>
  </si>
  <si>
    <t>marriage penalty.  That's because the marriage penalty was eliminated through the top of the 15% bracket, but still exists</t>
  </si>
  <si>
    <t>for tax brackets higher than 15% (and when incomes are "somewhat" equal).  But it turns out that a married couple must</t>
  </si>
  <si>
    <t>have a large amount of income above the 15% bracket before incurring the penalty (and "somewhat" equal incomes).</t>
  </si>
  <si>
    <r>
      <t>Static</t>
    </r>
    <r>
      <rPr>
        <sz val="10"/>
        <rFont val="Arial"/>
        <family val="2"/>
      </rPr>
      <t xml:space="preserve"> Version of Table 4.1.A -- contains the numbers that are / were in</t>
    </r>
  </si>
  <si>
    <t>of this table is</t>
  </si>
  <si>
    <t>-----------------------------------------------------------------------------------------------------------------------------------------</t>
  </si>
  <si>
    <t>&lt;&lt;--- Person 1's Gross Income as % of Combined Gross  Income --- Person 1's Gross Income as % of Combined Gross  Income -----&gt;&gt;</t>
  </si>
  <si>
    <t xml:space="preserve">                ^- Combined Gross  Income, $</t>
  </si>
  <si>
    <t xml:space="preserve">                 ^- Person 1's gross income, $</t>
  </si>
  <si>
    <t>&lt;&lt;-------------------------- Person 2's Gross  Income ------------ Person 2's Gross Income ------------------&gt;&gt;</t>
  </si>
  <si>
    <t xml:space="preserve">                     ^- Person 1's gross income</t>
  </si>
  <si>
    <t>&lt;&lt;----------------- Person 2's Gross Income ---------------- Person 2' Gross Income ------------------------ Person 2's Gross Income ----------------------- Person 2's Gross Income ------------------------ Person 2's Gross Income ------------------ Person 2's Gross  Income -----------------------------------&gt;&gt;</t>
  </si>
  <si>
    <t>% of Gross</t>
  </si>
  <si>
    <t>Singles' Penalty As a function of Combined Gross Income (the column) and Person 1's gross income (the top row, in bold), 2004</t>
  </si>
  <si>
    <t>&lt;&lt;-------------------------- Person 1's Gross Income ------------------------- Person 1's Gross  Income --------------------- Person 1's Gross Income --------------------------------&gt;&gt;</t>
  </si>
  <si>
    <t>Singles' Penalty (% of Combined Gross Income).  Person #1 is the Lower Earning Person. 2004</t>
  </si>
  <si>
    <t>% of  Gross</t>
  </si>
  <si>
    <t>[[]] 2004 Table 4 - Tax Calculations and Singles' Penalty - Inputs: (#1#)  Person 1's Gross Income As Percent of</t>
  </si>
  <si>
    <t>[[]] 2004 Table 4.1 - Data Table - Singles' Penalty. Inputs: (#1#)  Person 1's Gross Income As Percent of</t>
  </si>
  <si>
    <t xml:space="preserve">                          ^- Combined Gross  Income, $</t>
  </si>
  <si>
    <t xml:space="preserve">Singles' Penalty (In Percent of The Combined Gross Income) </t>
  </si>
  <si>
    <t>Singles' Penalty, $ As a function of Person 1's gross income (the column) and Person 2's gross income (the top row, in bold), 2004</t>
  </si>
  <si>
    <t>---- Taxable Income -----</t>
  </si>
  <si>
    <t># There are many tables and figures showing different ways of presenting the singles' tax penalty.  It was an experimental process.</t>
  </si>
  <si>
    <t>@@@@@@@@@@@@@@@@@@@@@@@@@@@@@@@@@@@@@@@@@@@@@@@@@@@@@</t>
  </si>
  <si>
    <t>Income of Range</t>
  </si>
  <si>
    <t>Single</t>
  </si>
  <si>
    <t>Exemption</t>
  </si>
  <si>
    <t>Play Area - Single</t>
  </si>
  <si>
    <t>Std Ded</t>
  </si>
  <si>
    <t>Gross Inc.</t>
  </si>
  <si>
    <t>Exem+S.D.</t>
  </si>
  <si>
    <t>MFJ</t>
  </si>
  <si>
    <t>Ratio</t>
  </si>
  <si>
    <t>Ratio2</t>
  </si>
  <si>
    <t>Tax</t>
  </si>
  <si>
    <t>Play Area - MFJ</t>
  </si>
  <si>
    <t>Single 1</t>
  </si>
  <si>
    <t>Single 2</t>
  </si>
  <si>
    <t>Married FJ</t>
  </si>
  <si>
    <t xml:space="preserve">% of </t>
  </si>
  <si>
    <t>% of MFJ's</t>
  </si>
  <si>
    <t>Dollars</t>
  </si>
  <si>
    <t>Taxes</t>
  </si>
  <si>
    <t>To Make the above Data Table: Select table including the income numbers in the column and the row (and the blue formula at the upper left corner)</t>
  </si>
  <si>
    <t>K$</t>
  </si>
  <si>
    <t>$</t>
  </si>
  <si>
    <t># In the above, the blue shaded numbers are just the mirror image of the ones to their left.  Ignore them.  Just concentrate on the white lower left triangle</t>
  </si>
  <si>
    <t>05IAF</t>
  </si>
  <si>
    <t>--------- Taxable Income ----------</t>
  </si>
  <si>
    <t>Tax on Lower</t>
  </si>
  <si>
    <t>From</t>
  </si>
  <si>
    <t>To</t>
  </si>
  <si>
    <t>Rate</t>
  </si>
  <si>
    <t>^-Checked all brackets of</t>
  </si>
  <si>
    <t>.........</t>
  </si>
  <si>
    <t>both Single and MFJ v/</t>
  </si>
  <si>
    <t>Single, 2004</t>
  </si>
  <si>
    <t>MFJ - Married Filing Jointly, 2004</t>
  </si>
  <si>
    <t>v- Formula for Data Table</t>
  </si>
  <si>
    <t>GRAPH</t>
  </si>
  <si>
    <t># In 2004 there was full marriage penalty relief in the 10% and 15% income brackets (these brackets for MFJ's are double those for singles)</t>
  </si>
  <si>
    <t># In the Play Area one can enter the gross income and it will tell you the taxable income and the income tax</t>
  </si>
  <si>
    <t>---Bracket Width---</t>
  </si>
  <si>
    <t># Blue numbers are formulas.  Bold Blue ones are unique formulas.  Unbold Blue ones are "copy down" copies of formulas</t>
  </si>
  <si>
    <t>....................</t>
  </si>
  <si>
    <t>[[]] 2004 Taxes - Singles' Tax Penalty / Marriage Tax Penalty, 05.IAF</t>
  </si>
  <si>
    <t>@@@@@@@@@@@@@@@@@@@@@@@@@@@@@@@@@@@@@@@@@@@@@@</t>
  </si>
  <si>
    <t>[[]] Taxes - Marriage Tax Penalty / Singles' Tax Penalty, (MarriageTaxPenalty.xls),</t>
  </si>
  <si>
    <t>Gross Income</t>
  </si>
  <si>
    <t>Taxable Income</t>
  </si>
  <si>
    <t xml:space="preserve">  &lt;- pink border indicates an input cell (this one here is a just a fake demo -- the number inside isn't used for anything)</t>
  </si>
  <si>
    <t>[[]] 2004 Table 1 - Tax Tables and Play Area</t>
  </si>
  <si>
    <t>[[]] 2004 Table 4.2 - Data Table - Singles' Penalty as Percent of Combined Gross Income. Inputs: (#1#)  Person</t>
  </si>
  <si>
    <t>In the above, the bold numbers highlighted in light blue on the diagnol indicate where incomes are equal.</t>
  </si>
  <si>
    <t>Singles' Penalty</t>
  </si>
  <si>
    <t>Bracket %</t>
  </si>
  <si>
    <t>Combined Gross Income, and (#2#) Combined Gross Income</t>
  </si>
  <si>
    <t>Person 1's Gross Income as % of Combined Gross Income</t>
  </si>
  <si>
    <t>Singles' Tax Penalty Calculation, 2004</t>
  </si>
  <si>
    <t># In the above, the dark gray shaded numbers are non-sense numbers -- as Person 1's Income exceeds the Combined Income, meaning Person 2 has</t>
  </si>
  <si>
    <t>and regard Person 1 as the lower income person</t>
  </si>
  <si>
    <t>1's Income As Percent of Combined Gross Income, and (#2#) Combined Gross Income</t>
  </si>
  <si>
    <t xml:space="preserve">[[]] 2004 Table 2 - Tax Calculations and Singles' Penalty - Inputs: (#1#) Gross Income For Person 1, </t>
  </si>
  <si>
    <t>and (#2#) Gross Income For Person 2</t>
  </si>
  <si>
    <t>(#2#) Gross Income For Person 2</t>
  </si>
  <si>
    <t>[[]] 2004 Table 2.1 - Data Table - Singles' Penalty. Inputs: (#1#) Gross Income For Person 1, and</t>
  </si>
  <si>
    <t>[[]] 2004 Table 2.2 - Data Table - Singles' Penalty As Percent Of Combined Gross Income. Inputs: (#1#)</t>
  </si>
  <si>
    <t>Gross Income For Person 1, and (#2#) Gross Income For Person 2</t>
  </si>
  <si>
    <t>[[]] 2004 Table 3 - Tax Calculations and Singles' Penalty - Inputs: (#1#) Gross Income For Person 1,</t>
  </si>
  <si>
    <t>and (#2#) Combined Gross Income</t>
  </si>
  <si>
    <t>[[]] 2004 Table 3.1 - Data Table - Singles' Penalty. Inputs: (#1#) Gross Income For Person 1, and (#2#)</t>
  </si>
  <si>
    <t xml:space="preserve">Combined Gross Income </t>
  </si>
  <si>
    <t>table on page 31 of Form 1041 instructions</t>
  </si>
  <si>
    <t xml:space="preserve">                    |</t>
  </si>
  <si>
    <t xml:space="preserve">                   V</t>
  </si>
  <si>
    <t>Combined</t>
  </si>
  <si>
    <t>Income</t>
  </si>
  <si>
    <t xml:space="preserve"> --same--&gt;</t>
  </si>
  <si>
    <t>1's Gross Income As Percent of Combined Gross Income, and (#2#) Combined Gross Income</t>
  </si>
  <si>
    <t>Singles' Penalty In DOLLARS. Person #1 is the Lower Earning Person</t>
  </si>
  <si>
    <t>Figure 4.1.A and 4.1.B are both graphs of Table 4.1 -- they just differ in the way they present the information</t>
  </si>
  <si>
    <r>
      <t>#</t>
    </r>
    <r>
      <rPr>
        <sz val="10"/>
        <color indexed="12"/>
        <rFont val="Arial"/>
        <family val="2"/>
      </rPr>
      <t xml:space="preserve"> </t>
    </r>
    <r>
      <rPr>
        <b/>
        <u/>
        <sz val="10"/>
        <color indexed="12"/>
        <rFont val="Arial"/>
        <family val="2"/>
      </rPr>
      <t>MFJ</t>
    </r>
    <r>
      <rPr>
        <sz val="10"/>
        <rFont val="Arial"/>
        <family val="2"/>
      </rPr>
      <t xml:space="preserve"> and </t>
    </r>
    <r>
      <rPr>
        <b/>
        <u/>
        <sz val="10"/>
        <color indexed="12"/>
        <rFont val="Arial"/>
        <family val="2"/>
      </rPr>
      <t>Married FJ</t>
    </r>
    <r>
      <rPr>
        <sz val="10"/>
        <rFont val="Arial"/>
        <family val="2"/>
      </rPr>
      <t xml:space="preserve"> is Married Filing Jointly</t>
    </r>
  </si>
  <si>
    <t># Numbers the typical user is meant to change are in surrounded in a dark pink border like the below:</t>
  </si>
  <si>
    <t># If the worksheet is protected, then you will be allowed only to change cells with dark pink borders like that shown above.</t>
  </si>
  <si>
    <t># It would be easier as far as explanation and conceptual understanding  to compare an unmarried couple with a married</t>
  </si>
  <si>
    <t>in terms of two singles and their individual incomes and their combined incomes, and compare these to a married couple with</t>
  </si>
  <si>
    <t>Combined Gross Income, while Figures 4.1A and B present the Singles' Penalty in Dollars</t>
  </si>
  <si>
    <t>married couple pays $0 in income taxes  i.e. the unmarried couple pays over Infinity times as much income taxes.  The</t>
  </si>
  <si>
    <r>
      <t xml:space="preserve">#2013 and beyond: </t>
    </r>
    <r>
      <rPr>
        <sz val="10"/>
        <rFont val="Arial"/>
        <family val="2"/>
      </rPr>
      <t xml:space="preserve">a 39.6% tax bracket added for singles with a taxable income above 400 K$ and for MFJ with taxable incomes </t>
    </r>
  </si>
  <si>
    <t>above 450 K$ (adjusts in subsequent years with inflation). This restores the pre-Bush tax cut 39.6% to the highest income</t>
  </si>
  <si>
    <t>earners (see the 2000 sheet)</t>
  </si>
  <si>
    <r>
      <t xml:space="preserve"># 2000 </t>
    </r>
    <r>
      <rPr>
        <sz val="10"/>
        <rFont val="Arial"/>
        <family val="2"/>
      </rPr>
      <t xml:space="preserve">- Is the last year before the first Bush tax cuts </t>
    </r>
  </si>
  <si>
    <t># Typical users should only change numbers that are in a pink bordered cell that looks like this:</t>
  </si>
  <si>
    <t>Copying a sheet to another year, e.g. 2015 -&gt; 2016</t>
  </si>
  <si>
    <t>PROTECT THIS SHEET WHEN DONE!</t>
  </si>
  <si>
    <t>Singles' Penalty (Marriage Bonus)</t>
  </si>
  <si>
    <t>(You can remove protection from a worksheet from the Review section:  Review -&gt;  Unprotect Sheet (there is no</t>
  </si>
  <si>
    <t>password) but then be very careful and remember that formulas are in blue font cells),  In older versions of Excel</t>
  </si>
  <si>
    <t>the Unprotect Sheet command is in the "Tools" menu.</t>
  </si>
  <si>
    <t>|| Review =&gt; Unprotect Sheet =&gt; Select the cells you want to be unlocked (i.e. changeable) =&gt; Co 1 =&gt; Protection Tab =&gt;</t>
  </si>
  <si>
    <t>Not an issue with this workbook.  But see normal.xlsx on how to do it</t>
  </si>
  <si>
    <t>Width</t>
  </si>
  <si>
    <t>Single, 2017</t>
  </si>
  <si>
    <t>Single, 2018</t>
  </si>
  <si>
    <t>MFJ - Married Filing Jointly, 2017</t>
  </si>
  <si>
    <t>Singles Tax Penalty, 2017</t>
  </si>
  <si>
    <t>MFJ - Married Filing Jointly, 2018</t>
  </si>
  <si>
    <t>Singles Tax Penalty, 2018</t>
  </si>
  <si>
    <t>Person 1</t>
  </si>
  <si>
    <t>Person 2</t>
  </si>
  <si>
    <t>Row Input Cell: C49 (the Person 2 Gross Income) -- corresponds to the row above the top row of the table</t>
  </si>
  <si>
    <t>Column Input Cell: B49 (the Person 1 Gross Income) - corresponds to the column to the left of the table</t>
  </si>
  <si>
    <t>Then hit F9 to calculate!</t>
  </si>
  <si>
    <t>corresponding singles pay a combined $5,000 in taxes, then the singles' penalty is $1,000, which is 25% of the amount that the marrieds paid in taxes ($1,000/$4,000 = 25%)</t>
  </si>
  <si>
    <t>Think of this as the "singles surcharge", e.g. in this example, the singles pay a 25% surcharge</t>
  </si>
  <si>
    <t>expresses the Singles' Penalty in Dollars (the dollar amount that singles pay in excess of what the marrieds pay).  So for example, if the married couple pays $4,000 in taxes, and the</t>
  </si>
  <si>
    <t>Inflation Factor</t>
  </si>
  <si>
    <t xml:space="preserve">The inflation calculator is at https://www.bls.gov/data/inflation_calculator.htm </t>
  </si>
  <si>
    <t>Single, 2000, inflation adjusted</t>
  </si>
  <si>
    <t>MFJ - Married Filing Jointly, 2000, inflation-adjusted</t>
  </si>
  <si>
    <t xml:space="preserve">[[]] 2000 Table 1 - Tax Tables </t>
  </si>
  <si>
    <t>&lt;==The inflation factor to use to adjust from 2000 to 2018 is 1.468, per the BLS's CPI inflation calculator, which uses CPI-U, the same index used to adjust tax brackets (until the TCJA in 2018 or 2019)</t>
  </si>
  <si>
    <t xml:space="preserve">                     ^-Hit F9 after changing this!</t>
  </si>
  <si>
    <t xml:space="preserve">Being Used -v </t>
  </si>
  <si>
    <t>Warning - hit F9 if changed any inputs above</t>
  </si>
  <si>
    <t>(1.000 is no inflation)</t>
  </si>
  <si>
    <t>If Negative, i.e. a red number in ()'s, it's a singles bonus aka marriage penalty</t>
  </si>
  <si>
    <t>Important: All the tables below use the inflation-adjusted amount, so again, if you don't want any inflation adjustment, enter 1 for the inflation factor.  Then hit the F9 key</t>
  </si>
  <si>
    <t>&lt;--Inflation Factor Being Used</t>
  </si>
  <si>
    <t xml:space="preserve">1's Income As Percent of Combined Gross Income, and (#2#) Combined Gross Income </t>
  </si>
  <si>
    <t xml:space="preserve">Combined Gross Income, and (#2#) Combined Gross Income </t>
  </si>
  <si>
    <t>Excel Data Table</t>
  </si>
  <si>
    <t>&lt;==The inflation factor to use to adjust from 2018 to 2018 is 1.0000 per the BLS's CPI inflation calculator, which uses CPI-U, the same index used to adjust tax brackets (until the TCJA in 2018 or 2019)</t>
  </si>
  <si>
    <t>MFJ - Married Filing Jointly, 2018, inflation-adjusted</t>
  </si>
  <si>
    <t>Single, 2018, inflation adjusted</t>
  </si>
  <si>
    <t>Combined Gross Income, and (#2#) Combined Gross Income.  Near $624,100 where Marriage penalties first occur</t>
  </si>
  <si>
    <t>Single, 2004, inflation adjusted</t>
  </si>
  <si>
    <t>MFJ - Married Filing Jointly, 2004, inflation-adjusted</t>
  </si>
  <si>
    <t>[[]] 2004 Taxes - Singles' Tax Penalty / Marriage Tax Penalty - after the Bush Tax Cuts (10% and 15% married bracket expansion and SD increase), 05.IAF</t>
  </si>
  <si>
    <t>Sheet 2004A</t>
  </si>
  <si>
    <t>reference ranges in sheet 2004A (to see that, double click on a line and look at what's in the formula bar.</t>
  </si>
  <si>
    <t>&lt;&lt;--- Person 1's Gross Income as % of Combined Gross  Income -----&gt;&gt;</t>
  </si>
  <si>
    <t xml:space="preserve">      ^- Combined Gross  Income, $</t>
  </si>
  <si>
    <t xml:space="preserve">       (a smaller, more compact table)</t>
  </si>
  <si>
    <t xml:space="preserve">   (Red) (negative numbers) is Singles' Bonus aka Marriage Penalty.</t>
  </si>
  <si>
    <t xml:space="preserve">    Blue (positive numbers) is Singles' Penalty aka Marriage Bonus. </t>
  </si>
  <si>
    <t>&lt;==The inflation factor to use to adjust from 2004 to 2018 is 1.338 per the BLS's CPI inflation calculator, which uses CPI-U, the same index used to adjust tax brackets (until the TCJA in 2018 or 2019)</t>
  </si>
  <si>
    <t>Warning - hit F9 if changed any inputs on any of the other sheets</t>
  </si>
  <si>
    <t>Should be 1.468 to convert to 2018 dollars</t>
  </si>
  <si>
    <t>Should be 1.338 to convert to 2018 dollars</t>
  </si>
  <si>
    <t>Should be 1.000 to convert to 2018 dollars</t>
  </si>
  <si>
    <t>Single, 2017, inflation adjusted</t>
  </si>
  <si>
    <t>MFJ - Married Filing Jointly, 2017, inflation-adjusted</t>
  </si>
  <si>
    <t>&lt;==The inflation factor to use to adjust from 2017 to 2018 is 1.021 per the BLS's CPI inflation calculator, which uses CPI-U, the same index used to adjust tax brackets (until the TCJA in 2018 or 2019)</t>
  </si>
  <si>
    <t>Should be 1.021 to convert to 2018 dollars</t>
  </si>
  <si>
    <t>(2000) Singles' Penalty In DOLLARS. Person #1 is the Lower Earning Person. 2000</t>
  </si>
  <si>
    <t>(2000) Singles' Penalty (% of Combined Income).  Person #1 is the Lower Earning Person. 2000</t>
  </si>
  <si>
    <t>(2000) Singles' Penalty (expressed as a % of the Married Couple's Taxes).  Person #1 is the Lower Earning Person. 2000</t>
  </si>
  <si>
    <t>(2004) Singles' Penalty In DOLLARS. Person #1 is the Lower Earning Person</t>
  </si>
  <si>
    <t>(2004) Singles' Penalty In DOLLARS. Person #1 is the Lower Earning Person. 2004</t>
  </si>
  <si>
    <t>(2004) Singles' Penalty (% of Combined Gross Income).  Person #1 is the Lower Earning Person. 2004</t>
  </si>
  <si>
    <t>(2004) Singles' Penalty (expressed as a % of the Married Couple's Taxes).  Person #1 is the Lower Earning Person. 2004</t>
  </si>
  <si>
    <t>(2017) Singles' Penalty In DOLLARS. Person #1 is the Lower Earning Person</t>
  </si>
  <si>
    <t>(2017) Singles' Penalty In DOLLARS. Person #1 is the Lower Earning Person. 2017</t>
  </si>
  <si>
    <t>(2017) Singles' Penalty (% of Combined Gross Income).  Person #1 is the Lower Earning Person. 2017</t>
  </si>
  <si>
    <t>(2017) Singles' Penalty (expressed as a % of the Married Couple's Taxes).  Person #1 is the Lower Earning Person. 2017</t>
  </si>
  <si>
    <t>(2018) Singles' Penalty In DOLLARS. Person #1 is the Lower Earning Person</t>
  </si>
  <si>
    <t>(2018) Singles' Penalty In DOLLARS. Person #1 is the Lower Earning Person. 2018</t>
  </si>
  <si>
    <t>(2018) Singles' Penalty (% of Combined Gross Income).  Person #1 is the Lower Earning Person. 2018</t>
  </si>
  <si>
    <t>(2018) Singles' Penalty (expressed as a % of the Married Couple's Taxes).  Person #1 is the Lower Earning Person. 2018</t>
  </si>
  <si>
    <t xml:space="preserve">          |</t>
  </si>
  <si>
    <t>(2004) Singles' Penalty as a % of the Married Couple's Taxes.  Person #1 is the Lower Earning Person. 2004</t>
  </si>
  <si>
    <t>(2017) Singles' Penalty as a % of the Married Couple's Taxes.  Person #1 is the Lower Earning Person. 2017</t>
  </si>
  <si>
    <t>(2018) Singles' Penalty as a % of the Married Couple's Taxes.  Person #1 is the Lower Earning Person. 2018</t>
  </si>
  <si>
    <t/>
  </si>
  <si>
    <t>Earning Person.   2004</t>
  </si>
  <si>
    <t>Earning Person.   2000</t>
  </si>
  <si>
    <t>Earning Person.  2017</t>
  </si>
  <si>
    <t>Earning Person.   2018</t>
  </si>
  <si>
    <t>Year</t>
  </si>
  <si>
    <t>From 2004  to 2018 is very interesting</t>
  </si>
  <si>
    <t xml:space="preserve">      That's because in 2004, the marriage penalty had already been wrung out at these income levels,</t>
  </si>
  <si>
    <t>Realize all of this is the special case of everyone taking the standard deduction and no children</t>
  </si>
  <si>
    <t>In this case, the 2018 taxation levels are lower than in 2004 (or 2017, which is very similar to 2004)</t>
  </si>
  <si>
    <t>For a single person in 2004, the standard deduction plus exemption is $10,637 when expressed in 2018 dollars</t>
  </si>
  <si>
    <t xml:space="preserve">   In 2018, the standard deduction is $12,000 (there is no exemption in 2018).</t>
  </si>
  <si>
    <t xml:space="preserve">   So the single person gets an extra $12,000 - $10,637 = $1,363 free from taxation.</t>
  </si>
  <si>
    <t xml:space="preserve">   For the married couple, the above single amounts are doubled, thus giving them jointly an extra $2,726 free from taxation</t>
  </si>
  <si>
    <t>In addition, the lower and middle marginal tax rates are lower in 2018 than in 2004 (or 2017).  For example,</t>
  </si>
  <si>
    <t xml:space="preserve">   the 15% marginal tax rate has been reduced to 12%, and the 25% marginal tax rate has been reduced to 22%</t>
  </si>
  <si>
    <t xml:space="preserve"> the lower Earning Person      (a smaller, more compact table)</t>
  </si>
  <si>
    <t xml:space="preserve">(2000) Singles' Penalty as Percent of Combined Gross Income. Person #1 is </t>
  </si>
  <si>
    <t xml:space="preserve">(2004) Singles' Penalty as Percent of Combined Gross Income. Person #1 is </t>
  </si>
  <si>
    <t xml:space="preserve">(2017) Singles' Penalty as Percent of Combined Gross Income. Person #1 is </t>
  </si>
  <si>
    <t xml:space="preserve">(2018) Singles' Penalty as Percent of Combined Gross Income. Person #1 is </t>
  </si>
  <si>
    <t xml:space="preserve">    zero error, or alternatively expressing it as an infinite percent singles' penalty</t>
  </si>
  <si>
    <t xml:space="preserve">(i.e. these bracket widths for MFJ's are 2 times the width (200% of the width) of the corresponding single's tax bracket. </t>
  </si>
  <si>
    <t>There is still a marriage penalty at gross incomes above $624,100 when the incomes of the two persons are somewhat equal.</t>
  </si>
  <si>
    <t>the 25% marginal rate has been lowered to 22%, and so on up the ladder (for the most part)</t>
  </si>
  <si>
    <t># On a more positive note, the marginal tax rates have been lowered throughout, for example the 15% marginal rate has been lowered to 12%,</t>
  </si>
  <si>
    <t># Also the standard deduction for both singles and MFJs has been doubled, but the exemptions have been done away with</t>
  </si>
  <si>
    <t>For what is modeled in this workbook (no children or other dependents), the loss of the exemption is $4,050 for singles and $8,100 for a MFJ couple</t>
  </si>
  <si>
    <t>But since the doubling of the standard deduction increases that by $6,000 for singles, and $12,000 for for MFJ's, overall, they come out</t>
  </si>
  <si>
    <t>ahead on taxes (sum of standard deduction plus exemptions is increased by $6,000 - 4,050 = $1,950 for singles, and $12,000 - $8,100 = $3,900 for MFJs)</t>
  </si>
  <si>
    <r>
      <t>#2018</t>
    </r>
    <r>
      <rPr>
        <sz val="10"/>
        <rFont val="Arial"/>
        <family val="2"/>
      </rPr>
      <t xml:space="preserve">  - Tax Cuts and Jobs Act (TCJA), signed by Trump, extends so-called full marriage penalty relief through three more tax brackets </t>
    </r>
  </si>
  <si>
    <t xml:space="preserve"> (when incomes are unequal, the threshhold gross income where the marriage penalties begin to occur is higher)</t>
  </si>
  <si>
    <t xml:space="preserve">the standard deduction for a MFJ is 200% that for a single.  There is still a marriage penalty at gross incomes above about </t>
  </si>
  <si>
    <t>$140,000 when the incomes of the two persons are somewhat equal.</t>
  </si>
  <si>
    <t xml:space="preserve"> (When incomes are unequal, the threshold gross income where the marriage penatlies begin to occur is higher)  </t>
  </si>
  <si>
    <t>https://www.everycrsreport.com/reports/RL30800.html</t>
  </si>
  <si>
    <t>the pink-bordered cell's inflation factor, and not affect any of the calculations -- so you will be looking at wrong information if you do that</t>
  </si>
  <si>
    <t>of a sheet in some place OTHER THAN the pink-bordered cell.  That will wipe out the formula there that echoes</t>
  </si>
  <si>
    <r>
      <t xml:space="preserve">you can change.  </t>
    </r>
    <r>
      <rPr>
        <b/>
        <sz val="10"/>
        <rFont val="Arial"/>
        <family val="2"/>
      </rPr>
      <t>One BIG EXCEPTION</t>
    </r>
    <r>
      <rPr>
        <sz val="10"/>
        <rFont val="Arial"/>
        <family val="2"/>
      </rPr>
      <t xml:space="preserve">: The Inflation Factor in the pink-bordered cell.  When you change that, you MUST hit the F9 key.  </t>
    </r>
  </si>
  <si>
    <t>worksheets for 2000, 2004, 2017, and 2018?</t>
  </si>
  <si>
    <t>2000 is representative of a recent year before there was any of the Bush - era marriage tax penalty relief (singles' tax</t>
  </si>
  <si>
    <t>the usual inflation adjustments (i.e. there will be no further marriage penalty relief). So in short you can look at 2000 for the</t>
  </si>
  <si>
    <t>situation before any marriage tax penalty relief and 2004 (or any later year, at least through 2017) as a year when the</t>
  </si>
  <si>
    <t xml:space="preserve"># In 2013, a 39.6% tax bracket added for singles with a taxable income above 400 K$ and for MFJ with taxable incomes </t>
  </si>
  <si>
    <t># In 2018, the Tax Cuts and Jobs Act (TCJA) expanded the so-called full marriage penalty relief through 3 more tax brackets</t>
  </si>
  <si>
    <t>assumes no children or other dependents)</t>
  </si>
  <si>
    <t>Now there are no marriage penalties below a $624,000 combined gross income (under the assumptions of this workbook, which</t>
  </si>
  <si>
    <t>earners (see the 2000 and 2017 sheets).  That top rate was reduced to 37% under the TCJA beginning in 2018</t>
  </si>
  <si>
    <t>being penalized for being single) exist below a $624,000 combined gross income.  (But all one hears is "marriage penalty</t>
  </si>
  <si>
    <t>relief, marriage penalty relief" from the media and politicians)</t>
  </si>
  <si>
    <t xml:space="preserve">    Only marriage bonuses -- which are also singles' penalties (if two singles can lower their taxes by getting married, then they are</t>
  </si>
  <si>
    <t>deduction, although that is somewhat offset by the elimination of the personal exemption)</t>
  </si>
  <si>
    <t xml:space="preserve">    The TCJA also reduced marginal tax rates and increased the amount of income that is exempt from taxes (by doubling the standard</t>
  </si>
  <si>
    <t>penalty expansion).  It was the last year before the Bush tax cuts began.</t>
  </si>
  <si>
    <t xml:space="preserve">[[]] 2017 Table 1 - Tax Tables </t>
  </si>
  <si>
    <t>[[]] 2004 Table 1 - Tax Tables</t>
  </si>
  <si>
    <t>EIC Phase - In Start Income</t>
  </si>
  <si>
    <t>EIC Phase In End Income</t>
  </si>
  <si>
    <t>EIC Phase Out Start Income</t>
  </si>
  <si>
    <t>EIC Phase Out End Income</t>
  </si>
  <si>
    <t>Max EIC Credit (no children)</t>
  </si>
  <si>
    <t>Regular Tax</t>
  </si>
  <si>
    <t>Tax After EIC</t>
  </si>
  <si>
    <t>EIC Phase In Start Income</t>
  </si>
  <si>
    <t>Yes, all of the EIC parameters for MFJ is same as for singles in 2000</t>
  </si>
  <si>
    <t>start of plateau</t>
  </si>
  <si>
    <t>end of plateau</t>
  </si>
  <si>
    <t>(aside from low income ones where the Earned Income Credit creates some marriage penalties)</t>
  </si>
  <si>
    <t>Plateau</t>
  </si>
  <si>
    <t>'00-'04:</t>
  </si>
  <si>
    <t>'04-'18:</t>
  </si>
  <si>
    <t>'00-'18:</t>
  </si>
  <si>
    <t xml:space="preserve">         ^- Combined Gross  Income, $</t>
  </si>
  <si>
    <t>Inflation Factors being used:</t>
  </si>
  <si>
    <t>Should be:</t>
  </si>
  <si>
    <t>Blue numbers indicate a "blue shift" towards higher marriage bonuses and lower marriage penalties</t>
  </si>
  <si>
    <t xml:space="preserve">    Likewise they are a shift to higher singles penalties and lower singles bonuses</t>
  </si>
  <si>
    <t>subract EIC</t>
  </si>
  <si>
    <t>2018  Minus 2000 : Shift in Singles' Penalty as Percent of Marrieds' taxes</t>
  </si>
  <si>
    <t>2018  Minus 2000 : Shift in Singles' Penalty as Percent of Marrieds' taxes from 2000 to 2018</t>
  </si>
  <si>
    <t>Singles</t>
  </si>
  <si>
    <t>N522236</t>
  </si>
  <si>
    <t>2018  Minus 2000 : Shift in Singles' Penalty in Dollars</t>
  </si>
  <si>
    <t xml:space="preserve">   (but don't have that when expressed as the singles penalty as % of marrieds' taxes)</t>
  </si>
  <si>
    <t xml:space="preserve">   '##2## marrieds' EIC width expanded (in 2000 was same as singles), increasing the blue shift</t>
  </si>
  <si>
    <t>Between 2000 and 2018:</t>
  </si>
  <si>
    <t>Assumptions: No dependents.  Standard deduction taken.   Earned Income Credit is included</t>
  </si>
  <si>
    <t>couple pays $936 more in taxes than the married couple.   (That's a lot for such a low income -- the unmarried couple</t>
  </si>
  <si>
    <t>pays $936 in income taxes while the married couple pays $0 in income taxes!  i.e. the unmarried couple pays over (infinite)</t>
  </si>
  <si>
    <t>couple pays $230 more in taxes than the married couple.  (The unmarried couple pays $230 in income taxes while the</t>
  </si>
  <si>
    <t xml:space="preserve">$0 and $230 is not shown in the above table; only the difference $230, is shown in the above table).  </t>
  </si>
  <si>
    <t>If the Combined Income is $20,000 and Person #1 earns 40% of the combined income (i.e. $8,000), then the unmarried</t>
  </si>
  <si>
    <t>couple pays $644 LESS in taxes than the married couple.  Actually, thanks to a large earned income credit, the singles pay a</t>
  </si>
  <si>
    <t>negative $644 in income taxes (they get a check from the federal government) while the married couple pays $0 in income</t>
  </si>
  <si>
    <t>taxes (and gets no earned income credit)</t>
  </si>
  <si>
    <t>1.338 expresses 2004 numbers in 2018 dollars</t>
  </si>
  <si>
    <t>times as much income taxes.  The $0 and $936 is not shown in the above table; only the difference $936, is shown in</t>
  </si>
  <si>
    <t>Note this is even considering the earned income credit the lower-earning single gets</t>
  </si>
  <si>
    <t>Combined Gross Income, and (#2#) Combined Gross Income.  Near $178,000 where Marriage penalties first occur</t>
  </si>
  <si>
    <t>singles reglar tax</t>
  </si>
  <si>
    <t>MJF reg tax</t>
  </si>
  <si>
    <t>singles EIC</t>
  </si>
  <si>
    <t>singles</t>
  </si>
  <si>
    <t>tax after EIC</t>
  </si>
  <si>
    <t>subtraction</t>
  </si>
  <si>
    <t>MJF EIC</t>
  </si>
  <si>
    <t>subraction</t>
  </si>
  <si>
    <t xml:space="preserve">singles </t>
  </si>
  <si>
    <t>penalty</t>
  </si>
  <si>
    <t>before EIC</t>
  </si>
  <si>
    <t>EIC</t>
  </si>
  <si>
    <t xml:space="preserve">penalty </t>
  </si>
  <si>
    <t>after EIC</t>
  </si>
  <si>
    <t>Combined Income:</t>
  </si>
  <si>
    <t>Formulas Row:</t>
  </si>
  <si>
    <t>Blank</t>
  </si>
  <si>
    <t xml:space="preserve">  HIT F9 Key</t>
  </si>
  <si>
    <t>percent of combined gross income.  The singles' tax after EIC goes down, then up as the percent increases</t>
  </si>
  <si>
    <t>As the Person 1 percent of gross income increases, the singles regular tax falls, until the 40% percentage is reached, and then stays flat at $600</t>
  </si>
  <si>
    <t>With the result of the two items above is that the singles tax after EIC falls to a minimum at the 40% percentage point, and then increases again.</t>
  </si>
  <si>
    <t>Meanwhile the singles EIC continues to fall throughout the range of percentages</t>
  </si>
  <si>
    <t xml:space="preserve">                         ^ -- Column of Inputs: Person 1's Gross Income as % of Combined Gross Income</t>
  </si>
  <si>
    <t>Data Table Tutorial: MiscA.xlsm , Sheet: TaxPolicy</t>
  </si>
  <si>
    <t xml:space="preserve">   (at that point both singles have taxable income in the 10% tax bracket, and any further increase in single 1's income and regular taxes is offset by an equal</t>
  </si>
  <si>
    <t xml:space="preserve">    reduction in single 2's income and regular taxes)</t>
  </si>
  <si>
    <t>% of MFJ 's taxes</t>
  </si>
  <si>
    <t>singles penlty</t>
  </si>
  <si>
    <t>% of MJF's</t>
  </si>
  <si>
    <t>taxes</t>
  </si>
  <si>
    <t>40% person 1's percent of combined gross income</t>
  </si>
  <si>
    <t>Compared</t>
  </si>
  <si>
    <t>% of</t>
  </si>
  <si>
    <t>Income, $</t>
  </si>
  <si>
    <t>---</t>
  </si>
  <si>
    <t>One Single</t>
  </si>
  <si>
    <t>(Kahng)</t>
  </si>
  <si>
    <t xml:space="preserve">   vs. Married Couple:</t>
  </si>
  <si>
    <t>SEE TO RIGHT FOR AVERAGE OF EACH ROW</t>
  </si>
  <si>
    <t>Earning The</t>
  </si>
  <si>
    <t xml:space="preserve"># Blue numbers are formulas.  Bold Blue ones are unique formulas.  Unbold Blue ones are "copy down" copies of formulas. </t>
  </si>
  <si>
    <t>(Hopefully, worksheet protection is set and protecting from inputs in anything but the pink bordered cells, but if it's not -- Protection is</t>
  </si>
  <si>
    <t>a flawed function, at least in this version of Excel -- or if you choose to remove Protection (under the Review menu item), please</t>
  </si>
  <si>
    <t>please be careful to not overwrite any formulas, or else this worksheet won't give you correct information.)</t>
  </si>
  <si>
    <t xml:space="preserve">  Row Input Cell:  Leave blank.     Column Input Cell: C99  (which is Person 1's Gross Income as % of Combined Gross Income).</t>
  </si>
  <si>
    <t>As the Person 1 percent of gross income increases, the singles regular tax falls, until the 36% percentage is reached, and then stays flat at $1329</t>
  </si>
  <si>
    <t xml:space="preserve">   (at that point both singles have taxable income in the 15% tax bracket, and any further increase in single 1's income and regular taxes is offset by an equal</t>
  </si>
  <si>
    <t>With the result of the two items above is that the singles tax after EIC (in $) falls to a minimum at the 36% percentage point, and then increases again.</t>
  </si>
  <si>
    <t>Static</t>
  </si>
  <si>
    <t>check</t>
  </si>
  <si>
    <t>values</t>
  </si>
  <si>
    <t>In 2000</t>
  </si>
  <si>
    <t>Difference</t>
  </si>
  <si>
    <t xml:space="preserve">between </t>
  </si>
  <si>
    <t>2000 &amp;</t>
  </si>
  <si>
    <t xml:space="preserve">        ^--for combined income of 30,000 and percentages 30%, 32%,34%, ... , 50%, and an inflation factor of 1.468 in the 2000 sheet, and 1.000 in the 2018 sheet</t>
  </si>
  <si>
    <t>For a combined income of 30,000 and percentages 30%, 32%,34%, ... , 50%; and an inflation factor of 1.000 in the 2018 sheet:</t>
  </si>
  <si>
    <t>In the 2000 sheet (with an inflation factor of 1.468), a similar inflection point occurs at around the 36% point</t>
  </si>
  <si>
    <t># Tax Tables: p. 71 of the 1040 Instructions for 2000, https://www.irs.gov/pub/irs-prior/i1040--2000.pdf</t>
  </si>
  <si>
    <t xml:space="preserve"># Standard deduction and exemptions: in above instructions, also on Form 1040  https://www.irs.gov/pub/irs-prior/f1040--2000.pdf
</t>
  </si>
  <si>
    <t># Tax Tables: p. 76 of the 1040 Instructions for 2004, https://www.irs.gov/pub/irs-prior/i1040--2004.pdf</t>
  </si>
  <si>
    <t># Standard deduction and exemptions: in above instructions, also on Form 1040  https://www.irs.gov/pub/irs-prior/f1040--2004.pdf</t>
  </si>
  <si>
    <t>[[]] DASHBOARD</t>
  </si>
  <si>
    <t>Inflation Factors</t>
  </si>
  <si>
    <t>&lt;-Sheet</t>
  </si>
  <si>
    <t>&lt;-Difference (its in Red Shade if not zero)</t>
  </si>
  <si>
    <t># No Children, so no child tax credit.  This worksheet only deals with the case of 2 singles or a married couple without children</t>
  </si>
  <si>
    <t># Yes, the Earned Income Credit is included</t>
  </si>
  <si>
    <t># Everyone takes the standard deduction.  This workbook does not handle itemized deductions</t>
  </si>
  <si>
    <t>[[]] 2018OLD Table 1 - Tax Tables</t>
  </si>
  <si>
    <t>[[]] 2018OLD Taxes - Singles' Tax Penalty / Marriage Tax Penalty, What IRS planned for 2018 before the Tax Cuts and Jobs Act</t>
  </si>
  <si>
    <t>Single, 2018OLD</t>
  </si>
  <si>
    <t>MFJ - Married Filing Jointly, 2018OLD</t>
  </si>
  <si>
    <t>Single, 2018OLD, inflation adjusted</t>
  </si>
  <si>
    <t>Clobbered Formula Check</t>
  </si>
  <si>
    <t>2018OLD Taxes - Singles' Tax Penalty / Marriage Tax Penalty, What IRS planned for 2018 before the Tax Cuts and Jobs Act</t>
  </si>
  <si>
    <t>2018 OLD</t>
  </si>
  <si>
    <t>Clobbered formulas check:</t>
  </si>
  <si>
    <t>MarriageTaxPenalty.xls</t>
  </si>
  <si>
    <t xml:space="preserve">   to input the two people's incomes, and more</t>
  </si>
  <si>
    <t># The only reason I'm including this worksheet is because of the graphs.  Although this worksheet and graphs does not include the Earned Income Credit,</t>
  </si>
  <si>
    <t xml:space="preserve"> # Warning: This sheet does not include the Earned Income Credit</t>
  </si>
  <si>
    <t xml:space="preserve">     it is still interesting to graphically see marriage bonuses and penalties caused by the tax code's basic rate-and-bracket structure</t>
  </si>
  <si>
    <t># Please see sheet "2004" for the official 2004 sheet that includes the Earned Income Credit, has a user-changable inflation factor, has two ways</t>
  </si>
  <si>
    <t>Sheet 2004A: WARNING: does not include the Earned Income Credit</t>
  </si>
  <si>
    <t># See also the "2004A" worksheet for graphs we find to be most useful.</t>
  </si>
  <si>
    <t># The only reason we are including this worksheet is because of the graphs.  Although this worksheet and graphs does not include the Earned Income Credit,</t>
  </si>
  <si>
    <t>This 2004-AUX Sheet contains some alternative views of the Marriage Tax Penalty / Bonus situation that we didn't find as helpful as Table 4</t>
  </si>
  <si>
    <t>on the "2004" sheet.   To some of us, the below is just clutter, and that is why they are on their own "AUX" (auxilliary) sheet.  But in case you find</t>
  </si>
  <si>
    <t>Warning: These tax rates never went into effect, they were superceded by the TCJA</t>
  </si>
  <si>
    <t># WARNING: THESE TAX RATES NEVER WENT INTO EFFECT</t>
  </si>
  <si>
    <t xml:space="preserve">   However, they never went into effect because in late December 2017, the Tax Cuts and Jobs Act (TCJA) was signed into law</t>
  </si>
  <si>
    <t xml:space="preserve">   The only reason we're including it here is that some articles have compared marriage penalties and bonuses under the TCJA to those that would have</t>
  </si>
  <si>
    <t xml:space="preserve">   come into effect in 2018 had the TCJA not become law.  So anyone who want to do such a comparison can use this sheet</t>
  </si>
  <si>
    <t xml:space="preserve">for 2018.  Note that since the TCJA is law, these rates are no longer valid and never went into effect </t>
  </si>
  <si>
    <t>TCJA</t>
  </si>
  <si>
    <t>The TCJA, by the way is the Tax Cuts and Jobs Act that was signed into law late in December 2017.  Although a few minor special provisions</t>
  </si>
  <si>
    <t xml:space="preserve">  were made retroactive to 2017, none of them affect what is modeled in the 2017 sheet.</t>
  </si>
  <si>
    <r>
      <t xml:space="preserve">## </t>
    </r>
    <r>
      <rPr>
        <b/>
        <u/>
        <sz val="10"/>
        <color rgb="FF0000FF"/>
        <rFont val="Arial"/>
        <family val="2"/>
      </rPr>
      <t>2018-WasToBe</t>
    </r>
    <r>
      <rPr>
        <sz val="10"/>
        <rFont val="Arial"/>
        <family val="2"/>
      </rPr>
      <t xml:space="preserve"> - Before the Tax Cuts and Jobs Act was passed, the IRS came out with tax brackets standard deductions and other tax parameters</t>
    </r>
  </si>
  <si>
    <r>
      <t xml:space="preserve">## </t>
    </r>
    <r>
      <rPr>
        <b/>
        <u/>
        <sz val="10"/>
        <color rgb="FF0000FF"/>
        <rFont val="Arial"/>
        <family val="2"/>
      </rPr>
      <t>2004A, 2004-Aux</t>
    </r>
    <r>
      <rPr>
        <sz val="10"/>
        <rFont val="Arial"/>
        <family val="2"/>
      </rPr>
      <t xml:space="preserve"> - Many graphs.  No other worksheet has graphs.  </t>
    </r>
  </si>
  <si>
    <t>It is included because some articles have comparied marriage "penalties" under the TCJA to what would have gone into effect had the</t>
  </si>
  <si>
    <t>TCJA not become law</t>
  </si>
  <si>
    <t>[[]] Special Worksheets -- One with additional Information that not all have, or are unusual in some other regards</t>
  </si>
  <si>
    <t>The "What Normally Is" inflation factors below adjust tax parameters to</t>
  </si>
  <si>
    <t>2018 levels for comparability</t>
  </si>
  <si>
    <t>pink-bordered cell one indicating it is OK for users to change) Users may want to, for example, temporarily change the inflation factor of a sheet</t>
  </si>
  <si>
    <t>Another good one to add to the clobber list is the combined income one</t>
  </si>
  <si>
    <t># Also, probably will add something that one can turn the Earned Income Credit Off and On so one can see the marriage</t>
  </si>
  <si>
    <t>bonus/penalties caused by the basic rate-and-brackets structure of the tax code</t>
  </si>
  <si>
    <r>
      <t># The</t>
    </r>
    <r>
      <rPr>
        <b/>
        <u/>
        <sz val="10"/>
        <rFont val="Arial"/>
        <family val="2"/>
      </rPr>
      <t xml:space="preserve"> Inflation Factors</t>
    </r>
    <r>
      <rPr>
        <sz val="10"/>
        <rFont val="Arial"/>
        <family val="2"/>
      </rPr>
      <t xml:space="preserve"> check is here because users are allowed to change the inflation factor (the inflation factor input box in each sheet is a</t>
    </r>
  </si>
  <si>
    <t># Planned for this Dashboard in the future is more checks, and for the 2018-WasToBe sheet.</t>
  </si>
  <si>
    <t># WARNING - this workbook MIGHT be unprotected.  Please be careful not to inadvertently wipe out formulas.  Most cells with</t>
  </si>
  <si>
    <t>&lt;- Where you can change the inflation factor is a pink-bordered cell that looks like this</t>
  </si>
  <si>
    <t>&lt;-DO NOT CHANGE CELLS THAT LOOK LIKE THIS, ELSE YOU WIPE OUT A FORMULA AND WILL CREATE WRONG INFO</t>
  </si>
  <si>
    <t>Cells that simply echo the inflation factor looks like the BELOW.  They are all ligth orangish brown shaded cells.  Do not change these</t>
  </si>
  <si>
    <t>File -&gt;Options -&gt; Formulas -&gt; Calculation Options -&gt; Automatic except tables</t>
  </si>
  <si>
    <t>You can change this setting to Automatic if you wish but we find it slows things way down.</t>
  </si>
  <si>
    <t>(Every cell where you can change the Inflation Factor has a red-letter warning next to it, but its easy to overlook in haste)</t>
  </si>
  <si>
    <t>Advanced users who remove protection and change things other than the pink-bordered cells,</t>
  </si>
  <si>
    <t>need to be aware that changes you make that affect the Data Tables won't actually change the Data Tables</t>
  </si>
  <si>
    <t xml:space="preserve">    SIMPLY HITTING THE  F9 KEY (the Calculate key) will cause all Data Tables to update.</t>
  </si>
  <si>
    <t>The reason Data Tables don't automatically calculate is that we set the Calculation option to "Automatic Except Tables": via</t>
  </si>
  <si>
    <t># See instructions on the upper right of the 2015 sheet for now (Later: 2'18 these instructions might be way out of date)</t>
  </si>
  <si>
    <t xml:space="preserve">Bush-era marriage tax penalty relief is in full force. </t>
  </si>
  <si>
    <t>1998 study. (In the CBO's "Divorce Model", the 1997 study found a $30 billion net marriage bonus and the 1998</t>
  </si>
  <si>
    <r>
      <t># 2005 through 2017</t>
    </r>
    <r>
      <rPr>
        <sz val="10"/>
        <rFont val="Arial"/>
        <family val="2"/>
      </rPr>
      <t xml:space="preserve"> - Aside from the usual inflation adjustments, 2005 through 2017 are the same as 2004 as far as</t>
    </r>
  </si>
  <si>
    <t>marriage penalties and bonuses-- the 10% and 15% tax bracket widths will be twice as wide for MFJs as for singles.</t>
  </si>
  <si>
    <t xml:space="preserve">And the standard deduction for a MFJ is 200% that for a single.  </t>
  </si>
  <si>
    <t xml:space="preserve">#2018-WasToBe Worksheet -- </t>
  </si>
  <si>
    <t xml:space="preserve">Before the Tax Cuts and Jobs Act was passed, the IRS came out with tax brackets standard deductions </t>
  </si>
  <si>
    <t xml:space="preserve">and other tax parameters for 2018.  Note that since the TCJA is law, these rates are no longer valid and never went into effect </t>
  </si>
  <si>
    <t xml:space="preserve">Married Filing Jointly.  </t>
  </si>
  <si>
    <t># The purpose of this dashboard is to have one spot to check for certain errors that arise if worksheet protections are turned off or fails</t>
  </si>
  <si>
    <t>(e.g. the "Clobbered Formula Chekcs") and users accidentally input information into a cell that has a formula in it (USERS SHOULD</t>
  </si>
  <si>
    <t>ONLY CHANGE CELLS WITH A PINK BORDER AROUND THEM)</t>
  </si>
  <si>
    <t>4/8-OK</t>
  </si>
  <si>
    <t>they would pay as two independent singles.  The sum of the independent singles' incomes is always the same as the married</t>
  </si>
  <si>
    <t># The married couple always files Married Filing Jointly (MFJ).  (This almost always results in lower taxes than Married Filing Separately)</t>
  </si>
  <si>
    <t># Two people are always compared to two people -- the taxes that a married couple pay is always compared to the taxes that</t>
  </si>
  <si>
    <t>couple's joint income.  And the sum of the two independent singles' taxes are compared to the married couple's joint taxes.</t>
  </si>
  <si>
    <t>This is not the singles penalty that Dr. Lily Kahng writes about, which is mostly due to the progressive income tax</t>
  </si>
  <si>
    <t>higher incomes pay taxes at higher rates, and that mostly accounts for why, for example, that a single making</t>
  </si>
  <si>
    <t>married, a live-together unmarried couple, or simply two independent singles.</t>
  </si>
  <si>
    <t>structure, rather than due to marital status or any other kind of "couple" status. In our progressive tax structure,</t>
  </si>
  <si>
    <t>[[]] Abbreviations - some very frequently used ones</t>
  </si>
  <si>
    <t>Ones that look like this:</t>
  </si>
  <si>
    <t># Anyway, if there are no Red colored cells below, than, everything is OK.  If there is a red-colored cell, there is an issue or serious problem</t>
  </si>
  <si>
    <t>to say "1.000" temporarily to see what the results are for taxes and marriage bonuses/penalties in that year rather than in 2018 dollars</t>
  </si>
  <si>
    <t xml:space="preserve">&lt;-What Normally Is </t>
  </si>
  <si>
    <t>&lt;-Is Currently (Don't change these here!)</t>
  </si>
  <si>
    <t>[[]] 2000 Table 1A - Tax Tables that are Adjusted for Inflation to some Future year</t>
  </si>
  <si>
    <t># If Negative, i.e. a red number in ()'s, it's a singles bonus aka marriage penalty</t>
  </si>
  <si>
    <t xml:space="preserve"># If "% of MFJ's Taxes" is a positive green dollar number like $148, then it is a singles penalty of $148; </t>
  </si>
  <si>
    <t>Warning: only change what's in pink-bordered cells, else you will be clobbering formulas</t>
  </si>
  <si>
    <t xml:space="preserve">  &lt;- There are red year numbers in yellow background cells like this scattered all over the place in worksheets.  They are there</t>
  </si>
  <si>
    <t>of what sheet they are in.  Their positions within the sheet are of no significance, they are kind of sprinkled around at random</t>
  </si>
  <si>
    <t>just to remind people of what sheet and year they are in, as one tends to bounce around from sheet to sheet and might lose consciousness</t>
  </si>
  <si>
    <r>
      <t xml:space="preserve">Singles' Tax Penalty Calculation, 2000 - </t>
    </r>
    <r>
      <rPr>
        <b/>
        <sz val="10"/>
        <rFont val="Arial"/>
        <family val="2"/>
      </rPr>
      <t>VERSION 1</t>
    </r>
    <r>
      <rPr>
        <sz val="10"/>
        <rFont val="Arial"/>
        <family val="2"/>
      </rPr>
      <t>-- Input single 1's gross income and single 2's gross income in the pink-bordered cells</t>
    </r>
  </si>
  <si>
    <r>
      <t xml:space="preserve">Singles' Tax Penalty Calculation, 2000 - </t>
    </r>
    <r>
      <rPr>
        <b/>
        <sz val="10"/>
        <rFont val="Arial"/>
        <family val="2"/>
      </rPr>
      <t>VERSION 2</t>
    </r>
    <r>
      <rPr>
        <sz val="10"/>
        <rFont val="Arial"/>
        <family val="2"/>
      </rPr>
      <t>: Input Single person's 1 gross income as a % of Combined Gross income, and the combined gross income in the two pink bordered cells below</t>
    </r>
  </si>
  <si>
    <t>and Version 2</t>
  </si>
  <si>
    <t># There are 5 user inputs in this worksheet: the four just below in pink bordered cells, plus the Inflation Factor  in Table 1  above, which is also in a pink-bordered cell</t>
  </si>
  <si>
    <t>Data Table 1 - Select entire table which includes the "Formulas Row" cell and row, and the percentages column, and then do Alt A W T (or Data -&gt; WhatIf Analysis -&gt; Data Table)</t>
  </si>
  <si>
    <t>Instructions for producing a Data Table 2 -- see worksheet "2004-AUX" below Table 2.1.  (For Data Table 1 - see Table 5 in sheet 2000 or 2018)</t>
  </si>
  <si>
    <t># Use Name Manager to check range names and possibly edit (Co F3). Shouldn't be necessary to change anything.  And note that</t>
  </si>
  <si>
    <t xml:space="preserve">   'formulas that use them are fine in the copy</t>
  </si>
  <si>
    <t xml:space="preserve">See 2004A Sheet and 2004-AUX sheet for Some Graphs </t>
  </si>
  <si>
    <t xml:space="preserve">See 2004-AUX sheet for some more graphs </t>
  </si>
  <si>
    <t>See 2004A Sheet for some more graphs</t>
  </si>
  <si>
    <t># Notes to developers (likely not of interest to any users)</t>
  </si>
  <si>
    <t>Notes to Developers (likely not of interest to any users)</t>
  </si>
  <si>
    <t>[[]] 2000 Taxes (Long Before There was Any "Marriage Penalty Relief" - While Clinton was President)</t>
  </si>
  <si>
    <t># Blue numbers are singles surcharges (singles pay more taxes)</t>
  </si>
  <si>
    <t># Red numbers are marriage surcharges (marrieds pay more taxes)</t>
  </si>
  <si>
    <t># Data Table Tutorial: MiscA.xlsm , Sheet: TaxPolicy</t>
  </si>
  <si>
    <t>Notes to Developers - Users Please Ignore</t>
  </si>
  <si>
    <t>\============ END Notes to Developers =====================================</t>
  </si>
  <si>
    <t>&lt;&lt;- Person 1's Gross Income as % of Combined Gross  Income --&gt;&gt;</t>
  </si>
  <si>
    <r>
      <t xml:space="preserve">Singles' Tax Penalty Calculation, 2004 - </t>
    </r>
    <r>
      <rPr>
        <b/>
        <sz val="10"/>
        <rFont val="Arial"/>
        <family val="2"/>
      </rPr>
      <t>VERSION 1</t>
    </r>
    <r>
      <rPr>
        <sz val="10"/>
        <rFont val="Arial"/>
        <family val="2"/>
      </rPr>
      <t>-- Input single 1's gross income and single 2's gross income in the pink-bordered cells</t>
    </r>
  </si>
  <si>
    <r>
      <t xml:space="preserve">Singles' Tax Penalty Calculation, 2004 - </t>
    </r>
    <r>
      <rPr>
        <b/>
        <sz val="10"/>
        <rFont val="Arial"/>
        <family val="2"/>
      </rPr>
      <t>VERSION 2</t>
    </r>
    <r>
      <rPr>
        <sz val="10"/>
        <rFont val="Arial"/>
        <family val="2"/>
      </rPr>
      <t>: Input Single person's 1 gross income as a % of Combined Gross income, and the combined gross income in the two pink bordered cells below</t>
    </r>
  </si>
  <si>
    <t>Blue (positive numbers) is Singles' Penalty aka Marriage Bonus.</t>
  </si>
  <si>
    <t>(Red) (negative numbers) is Singles' Bonus aka Marriage Penalty.</t>
  </si>
  <si>
    <t>Blue numbers indicate positive numbers -- positive numbers indicate a marriage bonus / singles penalty</t>
  </si>
  <si>
    <t xml:space="preserve">Red numbers in (parenthesis) indicate negative numbers -- negative numbers indicate an unmarried bonus / married penalty. </t>
  </si>
  <si>
    <t>[[]] 2017 Taxes - Singles' Tax Penalty / Marriage Tax Penalty</t>
  </si>
  <si>
    <r>
      <t xml:space="preserve">Singles' Tax Penalty Calculation, 2017 - </t>
    </r>
    <r>
      <rPr>
        <b/>
        <sz val="10"/>
        <rFont val="Arial"/>
        <family val="2"/>
      </rPr>
      <t>VERSION 1</t>
    </r>
    <r>
      <rPr>
        <sz val="10"/>
        <rFont val="Arial"/>
        <family val="2"/>
      </rPr>
      <t>-- Input single 1's gross income and single 2's gross income in the pink-bordered cells</t>
    </r>
  </si>
  <si>
    <r>
      <t xml:space="preserve">Singles' Tax Penalty Calculation, 2017 - </t>
    </r>
    <r>
      <rPr>
        <b/>
        <sz val="10"/>
        <rFont val="Arial"/>
        <family val="2"/>
      </rPr>
      <t>VERSION 2</t>
    </r>
    <r>
      <rPr>
        <sz val="10"/>
        <rFont val="Arial"/>
        <family val="2"/>
      </rPr>
      <t>: Input Single person's 1 gross income as a % of Combined Gross income, and the combined gross income in the two pink bordered cells below</t>
    </r>
  </si>
  <si>
    <t xml:space="preserve">Blue (positive numbers) is Singles' Penalty aka Marriage Bonus. </t>
  </si>
  <si>
    <t>Marriage penalties first occur around $178,000 when an Inflation Factor of 1.021 is being used</t>
  </si>
  <si>
    <t>[[]] 2018 Taxes - Singles' Tax Penalty / Marriage Tax Penalty</t>
  </si>
  <si>
    <t xml:space="preserve">[[]] 2018 Table 1 - Tax Tables </t>
  </si>
  <si>
    <t>&lt;==The inflation factor to use to adjust from 2018 to 2018 is 1.000 per the BLS's CPI inflation calculator, which uses CPI-U, the same index used to adjust tax brackets (until the TCJA in 2018 or 2019)</t>
  </si>
  <si>
    <t>1.000 expresses 2018. numbers in 2018 dollars</t>
  </si>
  <si>
    <t>1.000 expresses 2018  numbers in 2018 dollars</t>
  </si>
  <si>
    <t>1.021 expresses 2017 numbers in 2018 dollars</t>
  </si>
  <si>
    <t># These are the 2018 tax brackets, standard deductions, and other tax parameters that the IRS published late in 2017 for 2018</t>
  </si>
  <si>
    <t>MFJ- Married Filing Jointly, 2018OLD, inflation-adjusted</t>
  </si>
  <si>
    <t>2018OLD</t>
  </si>
  <si>
    <t>(2018OLD) Singles' Penalty In DOLLARS. Person #1 is the Lower Earning Person</t>
  </si>
  <si>
    <t>Singles Tax Penalty, 2018OLD</t>
  </si>
  <si>
    <t>(2018OLD) Singles' Penalty (% of Combined Gross Income).  Person #1 is the Lower Earning Person. 2018OLD</t>
  </si>
  <si>
    <t xml:space="preserve">(2018OLD) Singles' Penalty as Percent of Combined Gross Income. Person #1 is </t>
  </si>
  <si>
    <t>(2018 OLD) Singles' Penalty (expressed as a % of the Married Couple's Taxes).  Person #1 is the Lower Earning Person. 2018OLD</t>
  </si>
  <si>
    <t>Marriage penalties first occur around $178,000 when an Inflation Factor of 1.000 is being used</t>
  </si>
  <si>
    <t xml:space="preserve">  Row Input Cell:  Leave blank.     Column Input Cell: C95  (which is Person 1's Gross Income as % of Combined Gross Income).</t>
  </si>
  <si>
    <t>&lt;-this is NOT an input. If not $30,000, change the input in the pink bordered cell where the formula points to</t>
  </si>
  <si>
    <t>&lt;-this is not an input</t>
  </si>
  <si>
    <t>Singles' Penalty (average of row), $</t>
  </si>
  <si>
    <t>minus</t>
  </si>
  <si>
    <t xml:space="preserve">         ^---Combined Gross  Income, $</t>
  </si>
  <si>
    <t>Check</t>
  </si>
  <si>
    <t>Sum-</t>
  </si>
  <si>
    <t>mation</t>
  </si>
  <si>
    <t>Gross</t>
  </si>
  <si>
    <t>Inflation</t>
  </si>
  <si>
    <t>Don't change inflation factors here, u will be be clobbering a formula</t>
  </si>
  <si>
    <t>Factors Used:</t>
  </si>
  <si>
    <t>Lower Earning Person  (a smaller, more compact table)</t>
  </si>
  <si>
    <t xml:space="preserve">(2000) Singles' Penalty as a % of the Married Couple's Taxes.  Person #1 is the </t>
  </si>
  <si>
    <t>With an inflation factor of 1.468 AND with a combined gross income of $30,000:</t>
  </si>
  <si>
    <t>Marriage penalties first occur around $624,000 when an Inflation Factor of 1.000 is being used</t>
  </si>
  <si>
    <t>income</t>
  </si>
  <si>
    <t>Sing.pen</t>
  </si>
  <si>
    <t>&lt;-Year</t>
  </si>
  <si>
    <t>At $80,000 income: Yes, we've seen this before -- a red shift from 2000 to 2018 at the $80,000 income level</t>
  </si>
  <si>
    <t>Kahng Pen - Marital status penalty:</t>
  </si>
  <si>
    <t>After EIC: Kahng's</t>
  </si>
  <si>
    <t>Single's Penalty:</t>
  </si>
  <si>
    <t xml:space="preserve">   vs. 2 independent singles</t>
  </si>
  <si>
    <t>Regular Tax Penalty:</t>
  </si>
  <si>
    <t>Penalty including EIC:</t>
  </si>
  <si>
    <t>EIC-caused Penalty:</t>
  </si>
  <si>
    <t>Kahng's Singles Penalty</t>
  </si>
  <si>
    <t xml:space="preserve"># As for the below, choose either Version 1 or Version 2 for your inputs, whichever you prefer. </t>
  </si>
  <si>
    <t>But DO NOT change anything unless it is in a pink-bordered cell</t>
  </si>
  <si>
    <r>
      <t xml:space="preserve">If you don't want any inflation adjustment, enter 1 (it will display as 1.0000).  That will make the below tax tables the same as the above.  </t>
    </r>
    <r>
      <rPr>
        <b/>
        <sz val="9"/>
        <rFont val="Arial"/>
        <family val="2"/>
      </rPr>
      <t>THEN HIT THE F9 KEY!</t>
    </r>
  </si>
  <si>
    <t xml:space="preserve">Singles' Penalty (average of row), </t>
  </si>
  <si>
    <t># In 2004, the $20,000 combined income row has a lot of MFJ taxes of $0, resulting in a divide by zero error.</t>
  </si>
  <si>
    <t>As Percent of MFJ's Taxes</t>
  </si>
  <si>
    <t>and not changing anything that changes anything.  Change the inflation factors in the pink bordered cell of each sheet</t>
  </si>
  <si>
    <t>How to Read the Tables</t>
  </si>
  <si>
    <t>as many people where the lower-earning person earns 0% of the combined income as there are where the</t>
  </si>
  <si>
    <t>Example 2: If a pair of singles has a combined gross income of $20,000, and the lower earning person</t>
  </si>
  <si>
    <t>The "Average % of income" column is simply the "Average" divided by the combined income in the same row.  So for</t>
  </si>
  <si>
    <t>example at the $20,000 combined gross income level, the Average % of income is $98/$20,000 = 0.5%.</t>
  </si>
  <si>
    <t>(20XX) Singles' Penalty In DOLLARS. Person #1 is the Lower Earning Person. 20XX</t>
  </si>
  <si>
    <t>Example 1: If a pair of singles has a combined gross income of $20,000, and the lower earning person earns 10% of</t>
  </si>
  <si>
    <t>that amount, then that pair pays a singles tax penalty of $813.  In other words, they pay $813 higher taxes than if</t>
  </si>
  <si>
    <t>they were married This is a marriage tax bonus as well as a singles' tax penalty</t>
  </si>
  <si>
    <t>earns 40% of that amount, then that pair gets a singles tax bonus of $702. (Numbers in ()'s indicate single</t>
  </si>
  <si>
    <t>tax bonuses).  In other words, they would pay $702 higher taxes if they married.  This singles' tax bonus is</t>
  </si>
  <si>
    <t>also a marriage penalty</t>
  </si>
  <si>
    <t>At the right side, under the "Average" heading, is the simple average of the 6 data points shown to the left</t>
  </si>
  <si>
    <t>of each on each row.  For example, for a combined income of $20,000, the average of $1266, 813, 359,</t>
  </si>
  <si>
    <t xml:space="preserve">singles tax penalty of $98.  </t>
  </si>
  <si>
    <t>lower-earner earns 10% of the combined income as there are where the lower-earner earns 20% of the</t>
  </si>
  <si>
    <t>combined income, etc.).  I'm sure that's not true, but finding statistics on the real distribution would likely</t>
  </si>
  <si>
    <t>somewhat a massive amount of information.</t>
  </si>
  <si>
    <t>We decided not to use an actual year for this tutorial, since it might get out of date as we add new factors to the model</t>
  </si>
  <si>
    <t>or change the inflation factor that produced it to a later year, and then all the numbers in the narrative would have to be changed.</t>
  </si>
  <si>
    <t>Two variables most affect marriage bonuses and penalties -- the combined income of the two people</t>
  </si>
  <si>
    <t>If Person 1's gross income is 0%, then Person 2 earns all the income, and we have the highest</t>
  </si>
  <si>
    <t>level of income inequality between the two people.  In this case, Person 1's Gross Income as % of Combined Gross Income is 0%.</t>
  </si>
  <si>
    <t>At the other extreme, if Person 1's gross income is 50% of the combined income, then both people must be making the same</t>
  </si>
  <si>
    <t>be making $30,000 and Person 2 must also be making $30,000</t>
  </si>
  <si>
    <t>amount of money.  E.g. if their combined income is $60,000, and Person 1 is making 50% of that income, then Person 1 must</t>
  </si>
  <si>
    <t>Below is an example of a table from a hypothetical year 20XX, for explanation purposes only.</t>
  </si>
  <si>
    <t xml:space="preserve">and the degree of inequality between the two people's income.  </t>
  </si>
  <si>
    <t>Those with the highest degree of income inequality -- where one of the two people of the pair makes almost all, or all of the</t>
  </si>
  <si>
    <t>not paying any taxes, or even getting an Earned Income Credit (EIC) subsidy.  Whereas if married filing jointly, their joint</t>
  </si>
  <si>
    <t>pair's income -- have the highest level of marriage bonus.  That's because as two singles, the high-earning one tends to be in a</t>
  </si>
  <si>
    <t>high tax bracket, and that high tax rate usually more than offsets that the lower earner / no earner is in a low tax bracket or</t>
  </si>
  <si>
    <t>income would put them in a modest tax bracket.</t>
  </si>
  <si>
    <t>At the other end of the spectrum are when the two people have the same, or nearly the same income as each other.  Then as</t>
  </si>
  <si>
    <t>singles, both tend to end up in the same modest tax bracket -- similarly to or the same as the tax bracket they would be in if</t>
  </si>
  <si>
    <t>scenario for marriage -- the  lowest marriage bonus or highest marriage penalties.</t>
  </si>
  <si>
    <t>they were married and filing MFJ.  This equality-of-income case, or near equality-of-income case, results in the least favorable</t>
  </si>
  <si>
    <t>-190, -702, and -956 is $98, meaning, on average, those with a combined income of $20,000 have a</t>
  </si>
  <si>
    <t>This "average" assumes that income inequality between the two people are uniformly distributed (i.e. that there are</t>
  </si>
  <si>
    <t xml:space="preserve">whose sole income is wage or salary income, their Adjusted Gross Income equals their wage or salary income.  </t>
  </si>
  <si>
    <t>exemptions (for those who take the standard deduction).  In 2017, a single with no children has a standard deduction</t>
  </si>
  <si>
    <t>+ exemptions totaling $10,400. So if that single has a $50,400 AGI, his/her Taxable Income is $50,400 - 10,400 =</t>
  </si>
  <si>
    <t>$40,000.  (In 2018 there are no exemptions but there is a $12,000 standard deduction for</t>
  </si>
  <si>
    <t>singles).  For MFJ couples without children, the sum of the standard deduction + exemptions is</t>
  </si>
  <si>
    <t>$20,800 in 2017, and $24,000 in 2018.</t>
  </si>
  <si>
    <t>It is the Taxable Income that one uses to enter the tax tables and compute taxes.  (Many pundits don't know the difference</t>
  </si>
  <si>
    <r>
      <rPr>
        <b/>
        <u/>
        <sz val="10"/>
        <rFont val="Arial"/>
        <family val="2"/>
      </rPr>
      <t>TAXABLE INCOME</t>
    </r>
    <r>
      <rPr>
        <sz val="10"/>
        <rFont val="Arial"/>
        <family val="2"/>
      </rPr>
      <t>, on the other hand, is the Adjusted Gross Income (AGI) less the standard deduction and less</t>
    </r>
  </si>
  <si>
    <r>
      <rPr>
        <b/>
        <u/>
        <sz val="10"/>
        <rFont val="Arial"/>
        <family val="2"/>
      </rPr>
      <t>COMBINED INCOME</t>
    </r>
    <r>
      <rPr>
        <sz val="10"/>
        <rFont val="Arial"/>
        <family val="2"/>
      </rPr>
      <t xml:space="preserve"> in the above tables is the Combined Adjusted Gross Income, not the Combined Taxable Income.  For people</t>
    </r>
  </si>
  <si>
    <t>beween gross income and taxable income, and gleefully enter the tax tables using the wage/salary income and consequently</t>
  </si>
  <si>
    <t>come up with a tax that is much higher than the correct amount.</t>
  </si>
  <si>
    <t>formulas are in blue or red</t>
  </si>
  <si>
    <t>In the table below, and throughout this worksheet, the level of income equality is measured by the variable "Person 1's Gross</t>
  </si>
  <si>
    <t>Income as % of Combined Income", and it ranges from 0% to 50%. Person 1 is always the lowest earning of the two people,</t>
  </si>
  <si>
    <t>so by this definition, Person 1 can never make more than 50% of the combined income.</t>
  </si>
  <si>
    <r>
      <rPr>
        <b/>
        <u/>
        <sz val="10"/>
        <rFont val="Arial"/>
        <family val="2"/>
      </rPr>
      <t>INFLATION ADJUSTMENT</t>
    </r>
    <r>
      <rPr>
        <sz val="10"/>
        <rFont val="Arial"/>
        <family val="2"/>
      </rPr>
      <t xml:space="preserve"> -- Note that the tables in this workbook have been inflation-adjusted to 2018 dollars -- so</t>
    </r>
  </si>
  <si>
    <t>that they can be compared to each other, and so that the amounts shown are more relevant to readers reading this in 2018 or</t>
  </si>
  <si>
    <t>a few years since then. It would be very misleading to compare incomes and marriage penalties in 2000 to 2018 without an</t>
  </si>
  <si>
    <t xml:space="preserve">inflation adjustment.  In that incomes and buying power are nearly 1.5 times larger in 2018 than 2000.  </t>
  </si>
  <si>
    <t>One can adjust the inflation factors to one's desire in this workbook. For example, to show the year 2000's marriage penalties</t>
  </si>
  <si>
    <r>
      <t xml:space="preserve">/ bonuses without any inflation adjustment, go to sheet 2000 and change the inflation factor to 1.0000 </t>
    </r>
    <r>
      <rPr>
        <u/>
        <sz val="10"/>
        <rFont val="Arial"/>
        <family val="2"/>
      </rPr>
      <t>in the cell with the pink</t>
    </r>
  </si>
  <si>
    <r>
      <rPr>
        <u/>
        <sz val="10"/>
        <rFont val="Arial"/>
        <family val="2"/>
      </rPr>
      <t xml:space="preserve">border around it </t>
    </r>
    <r>
      <rPr>
        <sz val="10"/>
        <rFont val="Arial"/>
        <family val="2"/>
      </rPr>
      <t xml:space="preserve">(currently at or near cell A46).  </t>
    </r>
    <r>
      <rPr>
        <u/>
        <sz val="10"/>
        <rFont val="Arial"/>
        <family val="2"/>
      </rPr>
      <t>THEN HIT THE F9 KEY</t>
    </r>
    <r>
      <rPr>
        <sz val="10"/>
        <rFont val="Arial"/>
        <family val="2"/>
      </rPr>
      <t>.</t>
    </r>
  </si>
  <si>
    <t>pay and comparing those sums to what a married couple with the same combined income would pay in taxes</t>
  </si>
  <si>
    <t>Verification</t>
  </si>
  <si>
    <t>The tables in this workbook is our work, and not from the Treasury Department nor the Congressional Budget Office.</t>
  </si>
  <si>
    <t>Several results has been checked against marriage tax calculators at many points like the Tax Policy Center's</t>
  </si>
  <si>
    <t>As of this writing (4/2/18), it is applicable to 2016 and 2017.  There is no 2018 marriage tax calculator yet</t>
  </si>
  <si>
    <t>marriage tax calculator, and various other regular tax calculators ranging from bankrate.com's to TurboTax</t>
  </si>
  <si>
    <t xml:space="preserve">http://taxpolicycenter.org/taxfacts/marriagepenaltycalculator.cfm  </t>
  </si>
  <si>
    <t xml:space="preserve">http://www.bankrate.com/calculators/tax-planning/1040-form-tax-calculator.aspx   </t>
  </si>
  <si>
    <t xml:space="preserve">https://www.1040.com/tax-tools/tax-estimator/   </t>
  </si>
  <si>
    <t># Tax Policy Center's Marriage Tax Calculator</t>
  </si>
  <si>
    <t># BankRate.com tax calculator:</t>
  </si>
  <si>
    <t># 1040.com tax calculator</t>
  </si>
  <si>
    <t># Green numbers arise in the "% of MFJ's Taxes" column when the singles' tax is a non-zero number (either</t>
  </si>
  <si>
    <t>positive or negative), and the MFJ's tax is zero, which makes expressing the penalty as a percent of MFJ's tax</t>
  </si>
  <si>
    <t>impossible (it's a divide by zero situation).  So in this special situation I decided just to display the singles'</t>
  </si>
  <si>
    <t>penalty in dollars in green.</t>
  </si>
  <si>
    <t xml:space="preserve">    ^--Kahng's singles penalty minus the penalty due soley to marital status.  </t>
  </si>
  <si>
    <t xml:space="preserve">      progressive tax rate structure (higher incomes pay higher tax rates)</t>
  </si>
  <si>
    <t xml:space="preserve">      and has nothing to do with marital or any other kind of couple status</t>
  </si>
  <si>
    <t xml:space="preserve">      This is the part of Kahng's single's penalty that is due to the</t>
  </si>
  <si>
    <t>Singles' Penalty soley due to marital status:</t>
  </si>
  <si>
    <t>a married couple pays who jointly makes the same $80,000 amount</t>
  </si>
  <si>
    <t>&lt;-Kahng's Single's Penalty</t>
  </si>
  <si>
    <t>$80,000 pays a lot more in taxes than two people do in sum total who make $80,000 -- whether they are</t>
  </si>
  <si>
    <r>
      <t xml:space="preserve"># </t>
    </r>
    <r>
      <rPr>
        <b/>
        <sz val="10"/>
        <color rgb="FFFF0000"/>
        <rFont val="Arial"/>
        <family val="2"/>
      </rPr>
      <t>If you remove protection, you are on your own.  We are particularly concerned that people may change the inflation factor</t>
    </r>
  </si>
  <si>
    <t>Marriage Tax Penalty Relief Singles' Tax Penalty Expansion History, And Why Do we have</t>
  </si>
  <si>
    <t>Instead, we have chosen to focus exclusively on the part of the singles' penalty (or bonus) that is caused by marital status.</t>
  </si>
  <si>
    <r>
      <t xml:space="preserve">2004 was the most recent year in which we had the full tax tables </t>
    </r>
    <r>
      <rPr>
        <i/>
        <sz val="10"/>
        <rFont val="Arial"/>
        <family val="2"/>
      </rPr>
      <t>when we first wrote this</t>
    </r>
    <r>
      <rPr>
        <sz val="10"/>
        <rFont val="Arial"/>
        <family val="2"/>
      </rPr>
      <t>.  It is also a year of so-called full marriage</t>
    </r>
  </si>
  <si>
    <t>couple.  But we insist on using the term singles because singles who are not part of a couple are penalized too.  Therefore we talk</t>
  </si>
  <si>
    <t>don't know each other.  The only way they are a "pair", is that we are adding up their income and I'm adding up the taxes they</t>
  </si>
  <si>
    <t>be impossible.  We consider the "Average" just as an indicator and a way to help somewhat consolidate</t>
  </si>
  <si>
    <t>part of the unmarried couples to reduce their taxes.  Combining all of this information, we are being simplistic in saying that</t>
  </si>
  <si>
    <t>$12000 = $600. We chose not to have a 2001 tax worksheet because of all of this confusion.  We might add that this</t>
  </si>
  <si>
    <t>exemption phase-out (which in 2004 begins at $142,700 for a single and $214,050 for a MFJ couple), we will look at</t>
  </si>
  <si>
    <t>Protecting a sheet except a few cells that we want to be changeable</t>
  </si>
  <si>
    <t>Protecting a few cells on a sheet where we want the rest of the cells to be unprotected</t>
  </si>
  <si>
    <t>When we refer to a "pair of singles", we are talking about two independent singles, who are totally independent of each other, and</t>
  </si>
  <si>
    <t>*Note to self: Docu on clobbered formula checks in Word at 18.ABY</t>
  </si>
  <si>
    <t># Standard Deduction per Form 1040: Single: $4,400, Head of Household: $6,450, Married filing jointly: $7,350, Married filing separately: $3,675</t>
  </si>
  <si>
    <t># Exemptions per Form 1040: $2,800 -- but this applies only if Adjusted Gross Income is $96,700 or less.  Above $96,700, one must consult a</t>
  </si>
  <si>
    <t># We don't have the AAII Guide for 2000 anywhere, found a note that all AAII 2000 and before were thrown out, so had to download</t>
  </si>
  <si>
    <t># The "Notes to Ourselves" section of "2004-AUX" has a few more data table items of interest.</t>
  </si>
  <si>
    <t>negative income while that is possible, our tax formulas do not properly handle that situation correctly (they simply assume $0 tax).</t>
  </si>
  <si>
    <t>impossible (it's a divide by zero situation).  So in this special situation we decided just to display the singles'</t>
  </si>
  <si>
    <t>Green numbers (if any) are Singles Penalty in dollars in the special case when the MFJ's tax is 0 -- we  needed special handling in order to avoid a divide by</t>
  </si>
  <si>
    <t>EIC numbers are not official, we used savingtoinvest.com numbers with some adjustment</t>
  </si>
  <si>
    <t>change some inputs that change the table's numbers and we forget to</t>
  </si>
  <si>
    <t xml:space="preserve">  but we chose not to bother with something like that here.</t>
  </si>
  <si>
    <t>Green numbers (if any) are Singles Penalty in dollars in the special case when the MFJ's tax is 0 -- we needed special handling in order to avoid a divide by</t>
  </si>
  <si>
    <t># See also the "2004-AUX" worksheet for some alternative presentations -- but note that we don't find them as useful as the ones on this "2004A" sheet.</t>
  </si>
  <si>
    <t xml:space="preserve">Personally, we like Tables 4.1 and 4.2 and Figure 4.2.b.  </t>
  </si>
  <si>
    <t>NOTE: THERE IS NO TABLE 2 or TABLE 3 on this worksheet.  See the "2004-AUX" worksheet for those (but we don't find them particularly useful).</t>
  </si>
  <si>
    <t>We find there is no marriage penalty until combined income reaches $140,000 and then it is very minor ($35 at 40% and</t>
  </si>
  <si>
    <r>
      <t xml:space="preserve">     ==&gt;  </t>
    </r>
    <r>
      <rPr>
        <b/>
        <i/>
        <sz val="14"/>
        <color indexed="10"/>
        <rFont val="Arial"/>
        <family val="2"/>
      </rPr>
      <t>Some additional presentations that we don't find helpful &lt;&lt;===</t>
    </r>
  </si>
  <si>
    <t>WARNING: CHECK THE BELOW OUT CAREFULLY, WE JUST THREW IT TOGETHER FAIRLY QUICKLY.</t>
  </si>
  <si>
    <t>Warning: Sheet 2004A has charts, so don't delete 2004A until we figure out how to get the charts over to Sheet 2004.  Simply copying them to Sheet 2004 DNW, it continues to</t>
  </si>
  <si>
    <t>updated 4/14/18</t>
  </si>
  <si>
    <t>the taxes paid by a single who earns, for example, $80,000 -- compared to the taxes</t>
  </si>
  <si>
    <t>In an ALTERNATIVE view, Dr. Lily Kahng writes about a "single's penalty" when comparing</t>
  </si>
  <si>
    <t># A big "blue shift" occurred in 2001-2003 -- see the "2004 minus 2000" column</t>
  </si>
  <si>
    <t>meaning an increase in singles penalties and a reduction in singles bonuses</t>
  </si>
  <si>
    <t>the marrieds' standard deduction)</t>
  </si>
  <si>
    <t># 2017 minus 2004 differences are slight - due mostly to imperfection in the</t>
  </si>
  <si>
    <t xml:space="preserve">inflation adjustment.  </t>
  </si>
  <si>
    <t># between 2017 and 2018, a big "red shift" occurred in the low and moderate</t>
  </si>
  <si>
    <t># At higher incomes, the TCJA contributed to a great increase in the already huge</t>
  </si>
  <si>
    <t>widths for tax brackets above the 15% (now 12%) level</t>
  </si>
  <si>
    <t>income ranges.  That's because the tax cuts of the TCJA (Tax Cuts and Jobs Act</t>
  </si>
  <si>
    <t>that Trump signed into law) had the effect of reducing bonuses and penalties</t>
  </si>
  <si>
    <t>strong "blue shift" at almost all income levels to more singles penalties and fewer</t>
  </si>
  <si>
    <t>singles bonuses. Keep in mind that even in the late 1990's (and applicable to</t>
  </si>
  <si>
    <t>2000), the Congressional Budget Office found a net marriage bonus / singles</t>
  </si>
  <si>
    <t>Model. (The Treasury OTA found a relatively much smaller net marriage penalty of</t>
  </si>
  <si>
    <t>$1.6 billion).  So the "blue shift" only exacerbates the on-average singles penalty</t>
  </si>
  <si>
    <t># Overall, from 2000 to 2018 (see the 2018 minus 2000 column), there has been a</t>
  </si>
  <si>
    <t xml:space="preserve">(thanks to the Bush tax cuts expanding the 10% and 15% marriage income brackets and </t>
  </si>
  <si>
    <t>both, but since singles penalties dominated in 2017, what was reducted by the</t>
  </si>
  <si>
    <t>TCJA was mostly singles penalties.</t>
  </si>
  <si>
    <t>singles penalties, because of the expansion of the married's income tax bracket</t>
  </si>
  <si>
    <t>penalty of $49 Billion in the Divorce Model and $10.3 Billion in the Basic</t>
  </si>
  <si>
    <t>situation found in the late 1990's studies</t>
  </si>
  <si>
    <t># In 2018, it's interesting that singles bonuses / marriage penalties -- the red negative numbers --</t>
  </si>
  <si>
    <t>predominate at the $20,000 and below combined income levels.  At the $10,000 combined income</t>
  </si>
  <si>
    <t>bonus of $141.  At the $20,000 combined income level, the MFJ tax is NEGATIVE $73, and the average</t>
  </si>
  <si>
    <t>Factors should be:</t>
  </si>
  <si>
    <t>&lt;- inflation factors should be these numbers in order for proper comparisons between the years to be made</t>
  </si>
  <si>
    <t>The negative income tax at the $10,000 and $20,000 income levels is because of the Earned</t>
  </si>
  <si>
    <t>Income Credit (EIC).  The EIC has a strong tilt towards singles bonuses/marriage penalties.</t>
  </si>
  <si>
    <t>50.2% of the MFJ tax at the $20,000 income level looks quite hefty, in dollar terms it is just $37</t>
  </si>
  <si>
    <t># Above the $20,000 income level, it's all singles penalties in 2004 and later</t>
  </si>
  <si>
    <t># From the first 5 columns (C thru G), it's clear that singles penalties aka marriage</t>
  </si>
  <si>
    <t>bonuses predominate, especially after 2000</t>
  </si>
  <si>
    <t>Comparing Different Years For The Same Income (Inflation-Adjusted)</t>
  </si>
  <si>
    <t>Comparing Different Years For The Same Income (Inflation Adjusted)</t>
  </si>
  <si>
    <t>impossible - a divide by zero error Therefore I just show the amount of the singles penalty in dollars, in green</t>
  </si>
  <si>
    <t xml:space="preserve">  At the $80,000 and $120,000 income levels, however, singles penalties increased or stayed the same</t>
  </si>
  <si>
    <t>decline in singles bonuses) -- with the notable exception of the $20,000 income level where in 4 of the 6</t>
  </si>
  <si>
    <t>columns singles penalties decrease or marriage penalties increase (both are a "red shift")</t>
  </si>
  <si>
    <t xml:space="preserve">       zero problem in 2004</t>
  </si>
  <si>
    <t xml:space="preserve">  At the $20,000 income level, singles' penalties as % of MFJ tax cannot be compared because of the divide by</t>
  </si>
  <si>
    <t xml:space="preserve">     actually turns into a marriage penalty)</t>
  </si>
  <si>
    <t xml:space="preserve">     (In 2004, the marrieds' marginal tax brackets were double those of the singles' marginal tax brackets at</t>
  </si>
  <si>
    <t xml:space="preserve">     the 10% and 15% marginal tax rates) and the overall lower 2018 tax levels compared to 2004</t>
  </si>
  <si>
    <t xml:space="preserve">     reduced singles penalties</t>
  </si>
  <si>
    <t xml:space="preserve">  At the $60,000 income level, it's a mixed picture as far as changes in the singles penalty</t>
  </si>
  <si>
    <t>At all income levels, except the $20,000 level, there is a considerable jump betwen 2000 and 2004 in</t>
  </si>
  <si>
    <t>singles penalties or a changing of a singles bonus into a singles penalty -- both are a "blue shift"</t>
  </si>
  <si>
    <t>Updated 4/14/18</t>
  </si>
  <si>
    <t xml:space="preserve">     That's because in 2004, at higher incomes (above the 15% tax bracket), the married marginal tax brackets</t>
  </si>
  <si>
    <t xml:space="preserve">     were less than double those of the singles' marginal tax brackets.  Whereas in 2018 those higher tax</t>
  </si>
  <si>
    <t xml:space="preserve">     brackets (all but the two highest) had the married marginal tax brackets double those of singles'.  That</t>
  </si>
  <si>
    <t xml:space="preserve">     caused singles' penalties to  increase, even though the overall level of taxation is lower in 2018.</t>
  </si>
  <si>
    <t>Inflation Factors Should Be:</t>
  </si>
  <si>
    <t>Not Available</t>
  </si>
  <si>
    <t xml:space="preserve">   ##1## marrieds standard deduction and marginal tax rates expanded to be double that of singles' thru first 5 tax</t>
  </si>
  <si>
    <t xml:space="preserve">   ##3## lower tax rates overall in 2018 tends to decrease the dollar amount of bonuses and penalties, which</t>
  </si>
  <si>
    <t xml:space="preserve">     tends to red shift (If the recommended inflation factors are used, thus inflation adjusting 2000 to 2018 dollars,</t>
  </si>
  <si>
    <t xml:space="preserve">     then inflation is NOT a cause of shifts)</t>
  </si>
  <si>
    <t xml:space="preserve">     brackets, increasing the blue shift (reducing singles bonuses and increasing singles penalties)</t>
  </si>
  <si>
    <t>It is a universal blue shift from 2000 to 2018 except the last 7 columns of the $20,000 income, and the 40%</t>
  </si>
  <si>
    <t>column of the $30,000 income</t>
  </si>
  <si>
    <t>In the 35% column of the $30,000 income, the marriage penalty in dollars goes down (a blue shift), from $675 to</t>
  </si>
  <si>
    <t>$215, and the marriage penalty as % of MFJ taxes decreases from 40.9% to 35.9%, which is a blue shift of 5.0%</t>
  </si>
  <si>
    <t>There, (in the 40% column of the $30,000 income) the marriage penalty in dollars goes down from</t>
  </si>
  <si>
    <t>$569 to $251 (a blue shift), but when numbers are expressed as % of MFJ's taxes, as in this table, the</t>
  </si>
  <si>
    <t>marriage penalty increases from 34.5% to 41.9%, which is a red shift of 7.4%</t>
  </si>
  <si>
    <t>So the above illustrates that when comparing two years, one can have a blue shift in dollars, while having either</t>
  </si>
  <si>
    <t>Updated 4/14/18 (but doesn't include the EIC)</t>
  </si>
  <si>
    <t>Reminder - Sheet 2004A does not include the Earned Income Credit (EIC)</t>
  </si>
  <si>
    <t>Reminder - Sheet 2004-AUX does not include the Earned Income Credit (EIC)</t>
  </si>
  <si>
    <t>[[]] 2004 Table 1A - Tax Tables that are Adjusted for Inflation to some Future year</t>
  </si>
  <si>
    <t>[[]] 2017 Table 1A - Tax Tables that are Adjusted for Inflation to some Future year</t>
  </si>
  <si>
    <t>[[]] 2018 Table 1A - Tax Tables that are Adjusted for Inflation to some Future year</t>
  </si>
  <si>
    <t>[[]] 2018OLD Table 1A - Tax Tables that are Adjusted for Inflation to some Future year</t>
  </si>
  <si>
    <r>
      <t xml:space="preserve">Singles' Tax Penalty Calculation, 2018OLD - </t>
    </r>
    <r>
      <rPr>
        <b/>
        <sz val="10"/>
        <rFont val="Arial"/>
        <family val="2"/>
      </rPr>
      <t>VERSION 1</t>
    </r>
    <r>
      <rPr>
        <sz val="10"/>
        <rFont val="Arial"/>
        <family val="2"/>
      </rPr>
      <t>-- Input single 1's gross income and single 2's gross income in the pink-bordered cells</t>
    </r>
  </si>
  <si>
    <r>
      <t xml:space="preserve">Singles' Tax Penalty Calculation, 2018OLD - </t>
    </r>
    <r>
      <rPr>
        <b/>
        <sz val="10"/>
        <rFont val="Arial"/>
        <family val="2"/>
      </rPr>
      <t>VERSION 2</t>
    </r>
    <r>
      <rPr>
        <sz val="10"/>
        <rFont val="Arial"/>
        <family val="2"/>
      </rPr>
      <t>: Input Single person's 1 gross income as a % of Combined Gross income, and the combined gross income in the two pink bordered cells below</t>
    </r>
  </si>
  <si>
    <t>If % of MFJ Taxes is a green dollar amount, see about 12 cells below</t>
  </si>
  <si>
    <t>Person 1's Gross Income as % of Combined Gross  Income</t>
  </si>
  <si>
    <t>Avg of</t>
  </si>
  <si>
    <t>Row**</t>
  </si>
  <si>
    <t>Row***</t>
  </si>
  <si>
    <t>*** The average of the row is from the Avg of Row column of the table to the left, which, as described above, is based on 11 data points rather than 6.</t>
  </si>
  <si>
    <t>more accurate average than averaging just the 6 values at 0%, 10%, 20%, and so on to 50%</t>
  </si>
  <si>
    <t>From Year -</t>
  </si>
  <si>
    <t>To Year</t>
  </si>
  <si>
    <t>Referring to the tables ABOVE</t>
  </si>
  <si>
    <t>In the above - Comparing 2000 to 2018 - There's a blue shift at all income levels (an increase in singles penalties or a</t>
  </si>
  <si>
    <t>Just comparing 2000 to 2018 (Inflation Adjusted)</t>
  </si>
  <si>
    <t>Avg of Row</t>
  </si>
  <si>
    <t>&lt;&lt;---------------------------- Person 1's Gross Income as % of Combined Gross  Income ----------------------&gt;&gt;</t>
  </si>
  <si>
    <t>As always, blue  are singles' penalties.  Red numbers are singles' bonuses.  Green numbers occur when married taxes are zero - instead of displaying a divide-by-zero error, I</t>
  </si>
  <si>
    <t>chose to show the singles' penalty in dollars in green</t>
  </si>
  <si>
    <t>Green numbers occur when married taxes are zero - instead of displaying a divide-by-zero error, I chose to show the singles' penalty in dollars in green</t>
  </si>
  <si>
    <t>At the $20,000 level, in 2004 the MFJ tax is zero, so expressing the singles penalty as a percent of the MFJ tax is</t>
  </si>
  <si>
    <t>a blue or red shift when  penalties/bonuses are expressed as % of MFJ's taxes</t>
  </si>
  <si>
    <t>[[]] Table 3 - Singles' Penalty in Dollars. Inputs: (#1#)  Person 1's Gross Income As Percent of</t>
  </si>
  <si>
    <t>Table 3A - Singles' Penalty in Dollars.  Person #1 is the Lower Earning Person</t>
  </si>
  <si>
    <t>Table 3A.L - Dollar Amount of Singles' Penalty in The Indicated Years</t>
  </si>
  <si>
    <t>Table 3A.R - Dollar Change in Singles' Penalty Between The Indicated Years</t>
  </si>
  <si>
    <t>[[]] Table 4 - Singles' Penalty as Percent of Combined Gross Income. Inputs: (#1#)  Person</t>
  </si>
  <si>
    <t>Table 4A.L - Singles' Penalty Percent of Combined Income in The Indicated Years</t>
  </si>
  <si>
    <t>Table 4A - Singles' Penalty as a % of Combined Gross Income.  Person #1 is the Lower Earning Person</t>
  </si>
  <si>
    <t>Table 4A.R - Percentage Point Changes Between the Indicated Years</t>
  </si>
  <si>
    <t>[[]] Table 5 - Singles' Penalty as Percent of the Married Couple's Tax.  Inputs: (#1#)  Person</t>
  </si>
  <si>
    <t>Table 5A - Singles' Penalty as a % of the Married Couple's Taxes.  Person #1 is the Lower Earning Person</t>
  </si>
  <si>
    <t>Table 5A.R - Percentage Point Changes Between the Indicated Years</t>
  </si>
  <si>
    <t>Table 5A.L - Singles' Penalty Percent of MFJ's Taxes in The Indicated Years</t>
  </si>
  <si>
    <t>Table 5B - Singles' Penalty as a % of the Married Couple's Taxes.  Person #1 is the Lower Earning Person</t>
  </si>
  <si>
    <t>Table 5B.R - Percentage Point Changes Between 2000 and 2018</t>
  </si>
  <si>
    <t>Table 5B.L - Singles' Penalty Percent of MFJ's Taxes in 2000 and 2018</t>
  </si>
  <si>
    <t>[[]] Table 6 - Singles' Penalty in Dollars.  Inputs: (#1#)  Person</t>
  </si>
  <si>
    <t>[[]] Table 7 - Singles' Penalty as Percent of the Married Couple's Tax.  Inputs: (#1#)  Person</t>
  </si>
  <si>
    <t xml:space="preserve">[[]] 2000 Table 2 - Input Area: Tax Calculations and Singles' Penalty -- Two ways to input incomes: Version 1 </t>
  </si>
  <si>
    <t>[[]] 2000 Table 3 - Singles' Penalty in Dollars. Inputs: (#1#)  Person 1's Gross Income As Percent of</t>
  </si>
  <si>
    <t>[[]] 2000 Table 4 - Singles' Penalty as Percent of Combined Gross Income. Inputs: (#1#)  Person</t>
  </si>
  <si>
    <t>#Table 4 is the same as Table 3 above except that Table 4 expresses the Singles' Penalty as a PERCENTAGE OF</t>
  </si>
  <si>
    <t>COMBINED GROSS INCOME, while Table 3 expresses the Singles' Penalty in Dollars.</t>
  </si>
  <si>
    <t>[[]] 2000 Table 5 - Singles' Penalty as Percent of the Married Couple's Tax.  Inputs: (#1#)  Person</t>
  </si>
  <si>
    <t># Table 5 is the same as Table 3 above except that Table 5 expresses the Singles' Penalty as a PERCENTAGE OF what the Married Couple pay in taxes, while Table 3</t>
  </si>
  <si>
    <t>[[]] 2000 Table 7- Wonky developer thing to check out an anomaly that occurred in 2018 at $30,000 joint income,</t>
  </si>
  <si>
    <t>There's no Table 6 in the 2000 Sheet</t>
  </si>
  <si>
    <t># In the Input Area (Table 2) one can enter the gross incomes and it will tell you the taxable income and the income tax</t>
  </si>
  <si>
    <t># There are 5 user inputs in this worksheet: the four just below in pink bordered cells, plus the Inflation Factor  in Table 1A  above, which is also in a pink-bordered cell</t>
  </si>
  <si>
    <t>Table 3A -&gt;</t>
  </si>
  <si>
    <t>Table 3A  -&gt;</t>
  </si>
  <si>
    <t>** The average of the row is from Table _1_ above, whose averages are the average of 11 values -- the values at 0%, 5%, 10%, 15%, and so on to 50%.  This is a</t>
  </si>
  <si>
    <t>** The average of the row is from Table _1_ above, then divided by the Combined Income.  The Table _1_, averages are the average of 11 values -- the values at 0%, 5%, 10%, 15%, and so on to 50%.  This is a</t>
  </si>
  <si>
    <t xml:space="preserve">As always, blue numbers are singles' penalties aka marriage bonuses. </t>
  </si>
  <si>
    <t xml:space="preserve">Red numbers are singles' bonuses aka marriage penalties.  </t>
  </si>
  <si>
    <t>** The average of the row is from Table _2_ above, whose averages are the average of 11 values -- the values at 0%, 5%, 10%, 15%, and so on to 50%.  This is a</t>
  </si>
  <si>
    <t xml:space="preserve">[[]] 2004 Table 2 - Input Area: Tax Calculations and Singles' Penalty -- Two ways to input incomes: Version 1 </t>
  </si>
  <si>
    <t>[[]] 2004 Table 3- Singles' Penalty in Dollars.  Inputs: (#1#)  Person 1's Gross Income As Percent of</t>
  </si>
  <si>
    <t>2004 Table 3B</t>
  </si>
  <si>
    <r>
      <t>Static</t>
    </r>
    <r>
      <rPr>
        <sz val="10"/>
        <rFont val="Arial"/>
        <family val="2"/>
      </rPr>
      <t xml:space="preserve"> Version of Table 3B -- contains the numbers that are / were in</t>
    </r>
  </si>
  <si>
    <t>[[]] 2004 Table 4 - Singles' Penalty as Percent of Combined Gross Income. Inputs: (#1#)  Person</t>
  </si>
  <si>
    <t>[[]] 2004 Table 5 - Singles' Penalty as Percent of the Married Couple's Tax.  Inputs: (#1#)  Person</t>
  </si>
  <si>
    <t>There's no Table 7 in the 2004 Sheet</t>
  </si>
  <si>
    <t>There's no Table 6 in the 2004 Sheet</t>
  </si>
  <si>
    <t>Table 3B  when the narrative explanation was written.  In case we</t>
  </si>
  <si>
    <t>Table 3B to the right of the regular version of Table 3B if the numbers in the narrative below don't seem to match</t>
  </si>
  <si>
    <t>the numbers in Table 3.</t>
  </si>
  <si>
    <t>Table 4.1.A. when the narrative explanation was written.  In case we</t>
  </si>
  <si>
    <t xml:space="preserve">[[]] 2017 Table 2 - Input Area: Tax Calculations and Singles' Penalty -- Two ways to input incomes: Version 1 </t>
  </si>
  <si>
    <t>[[]] 2017 Table 3 - Singles' Penalty in Dollars. Inputs: (#1#)  Person 1's Gross Income As Percent of</t>
  </si>
  <si>
    <t>2017 Table 3B</t>
  </si>
  <si>
    <t xml:space="preserve">(Red) (negative numbers) is Singles' Bonus aka Marriage Penalty.  </t>
  </si>
  <si>
    <t>Dash means neither a penalty nor a bonus</t>
  </si>
  <si>
    <t>Table 3B. when the narrative explanation was written.  In case we</t>
  </si>
  <si>
    <t>For now, please see below 2004 Table 3B in the 2004 Worksheet for a tutorial on how to read the table, with examples</t>
  </si>
  <si>
    <t>[[]] 2017 Table 4 - Singles' Penalty as Percent of Combined Gross Income. Inputs: (#1#)  Person</t>
  </si>
  <si>
    <t>[[]] 2017 Table 5 - Singles' Penalty as Percent of the Married Couple's Tax.  Inputs: (#1#)  Person</t>
  </si>
  <si>
    <t>The stuff below 2017 Table 3B is awkward - just tells the user to go read what's below 2004  Table 3B - May just get rid of 2017 Table 3B</t>
  </si>
  <si>
    <t>Dashes indicate neither bonus nor penalty</t>
  </si>
  <si>
    <t xml:space="preserve">[[]] 2018 Table 2 - Input Area: Tax Calculations and Singles' Penalty -- Two ways to input incomes: Version 1 </t>
  </si>
  <si>
    <r>
      <t xml:space="preserve">Singles' Tax Penalty Calculation, 2018 - </t>
    </r>
    <r>
      <rPr>
        <b/>
        <sz val="10"/>
        <rFont val="Arial"/>
        <family val="2"/>
      </rPr>
      <t>VERSION 1</t>
    </r>
    <r>
      <rPr>
        <sz val="10"/>
        <rFont val="Arial"/>
        <family val="2"/>
      </rPr>
      <t>-- Input single 1's gross income and single 2's gross income in the pink-bordered cells</t>
    </r>
  </si>
  <si>
    <r>
      <t xml:space="preserve">Singles' Tax Penalty Calculation, 2018 - </t>
    </r>
    <r>
      <rPr>
        <b/>
        <sz val="10"/>
        <rFont val="Arial"/>
        <family val="2"/>
      </rPr>
      <t>VERSION 2</t>
    </r>
    <r>
      <rPr>
        <sz val="10"/>
        <rFont val="Arial"/>
        <family val="2"/>
      </rPr>
      <t>: Input Single person's 1 gross income as a % of Combined Gross income, and the combined gross income in the two pink bordered cells below</t>
    </r>
  </si>
  <si>
    <t>[[]] 2018 Table 3 - Singles' Penalty in Dollars. Inputs: (#1#)  Person 1's Gross Income As Percent of</t>
  </si>
  <si>
    <t>2018 Table 3B</t>
  </si>
  <si>
    <t>[[]] 2018 Table 4 - Singles' Penalty as Percent of Combined Gross Income. Inputs: (#1#)  Person</t>
  </si>
  <si>
    <t>[[]] 2018 Table 5 - Singles' Penalty as Percent of the Married Couple's Tax.  Inputs: (#1#)  Person</t>
  </si>
  <si>
    <t># Dashes mean neither a bonus or penalty</t>
  </si>
  <si>
    <t>[[]] 2018 Table 7- Wonky developer thing to check out an anomaly at $30,000 joint income, 40% person 1's percent of combined gross income</t>
  </si>
  <si>
    <t>The stuff below 2018 Table 3B is awkward - just tells the user to go read what's below 2004  Table 3B - May just get rid of 2018 Table 3B</t>
  </si>
  <si>
    <t>To make the above big table somewhat more understandable, we've extracted some key parts of the above table into the</t>
  </si>
  <si>
    <t>&lt;- Part unrelated to marriage or other couples status</t>
  </si>
  <si>
    <t xml:space="preserve">[[]] 2018OLD Table 2 - Input Area: Tax Calculations and Singles' Penalty -- Two ways to input incomes: Version 1 </t>
  </si>
  <si>
    <t>[[]] 2018OLD Table 3 - Singles' Penalty in Dollars. Inputs: (#1#)  Person 1's Gross Income As Percent of</t>
  </si>
  <si>
    <t>2018OLD Table 3B</t>
  </si>
  <si>
    <t>Table 3B when the narrative explanation was written.  In case we</t>
  </si>
  <si>
    <t>[[]] 2018OLD Table 4 - Singles' Penalty as Percent of Combined Gross Income. Inputs: (#1#)  Person</t>
  </si>
  <si>
    <t>[[]] 2018 Table 5- Singles' Penalty as Percent of the Married Couple's Tax.  Inputs: (#1#)  Person</t>
  </si>
  <si>
    <t>The stuff below 2018OLD Table 3B is awkward - just tells the user to go read what's below 2004  Table 3B - May just get rid of 2018OLD Table 3B</t>
  </si>
  <si>
    <t>Table 1</t>
  </si>
  <si>
    <t>Tax Tables</t>
  </si>
  <si>
    <t>Tax Tables that are Adjusted for Inflation to some Future year</t>
  </si>
  <si>
    <t>Table 1A</t>
  </si>
  <si>
    <t>Input Area: Tax Calculations and Singles' Penalty -- Two ways to input incomes: Version 1 and Version 2</t>
  </si>
  <si>
    <t>Table 2</t>
  </si>
  <si>
    <t>Singles' Penalty in Dollars.</t>
  </si>
  <si>
    <t>Table 3</t>
  </si>
  <si>
    <t>List of Tables</t>
  </si>
  <si>
    <t>Singles' Penalty as Percent of Combined Gross Income</t>
  </si>
  <si>
    <t>Singles' Penalty as Percent of the Married Couple's Tax</t>
  </si>
  <si>
    <t>Table 4</t>
  </si>
  <si>
    <t>Table 5</t>
  </si>
  <si>
    <t>Table 7</t>
  </si>
  <si>
    <t>Wonky developer thing to check out an anomaly that occurred in 2018 at $30,000 joint income, 40% person 1's percent of combined gross income</t>
  </si>
  <si>
    <t xml:space="preserve">   Table 3B</t>
  </si>
  <si>
    <t xml:space="preserve">   Table 3A</t>
  </si>
  <si>
    <t xml:space="preserve">   Mini versions of Table 3</t>
  </si>
  <si>
    <t>Table 6</t>
  </si>
  <si>
    <t>[[]] 2017 Table 6 - Singles' Penalty in Dollars. Inputs: (#1#)  Person 1's Gross Income As Percent of</t>
  </si>
  <si>
    <t>Singles' Penalty in Dollars.   Near $178,000 where Marriage penalties first occur (aside from low income</t>
  </si>
  <si>
    <t xml:space="preserve">   ones where the Earned Income Credit creates some marriage penalties)</t>
  </si>
  <si>
    <t>[[]] 2018 Table 6 - Singles' Penalty in Dollars. Inputs: (#1#)  Person 1's Gross Income As Percent of</t>
  </si>
  <si>
    <t>Singles' Penalty in Dollars.   Near $624,100 where Marriage penalties first occur (aside from low income</t>
  </si>
  <si>
    <t>Average Singles' Penalty in Dollars (Average of Each Row's Singles' Penalties)</t>
  </si>
  <si>
    <t>Singles' Penalty in Dollars - Mini Tables for 2000, 2004, 2017, 2018</t>
  </si>
  <si>
    <t xml:space="preserve">   Singles' Penalty in Dollars - Comparing Different Years for the Same Income (Inflation-Adjusted)</t>
  </si>
  <si>
    <t xml:space="preserve">   Table 4A</t>
  </si>
  <si>
    <t>Singles' Penalty as Percent of Combined Gross Income - Mini Tables for 2000, 2004, 2017, 2018</t>
  </si>
  <si>
    <t xml:space="preserve">   Singles' Penalty as Percent of Combined Gross Income - Comparing Different Years for the Same Income (Inflation-Adjusted)</t>
  </si>
  <si>
    <t>Singles' Penalty as Percent of Married Couple's Tax - Mini Tables for 2000, 2004, 2017, 2018</t>
  </si>
  <si>
    <t xml:space="preserve">   Table 5A</t>
  </si>
  <si>
    <t xml:space="preserve">   Singles' Penalty as Percent of Married Couple's Tax - Comparing Different Years for the Same Income (Inflation-Adjusted)</t>
  </si>
  <si>
    <t xml:space="preserve">   Table 5B</t>
  </si>
  <si>
    <t xml:space="preserve">      Just Comparing 2000 to 2018 (Inflation-Adjusted)</t>
  </si>
  <si>
    <t>Singles' Penalty in Dollars -- 2018 Minus 2000: Shift in Singles' Penalty in Dollars from 2000 to 2018</t>
  </si>
  <si>
    <t>2018  Minus 2000 : Shift in Singles' Penalty in Dollars from 2000 to 2018</t>
  </si>
  <si>
    <t>Singles' Penalty as Percent of the Married Couple's Taxes -- 2018 Minus 2000: Shift in Singles' Penalty in Dollars from 2000 to 2018</t>
  </si>
  <si>
    <t xml:space="preserve">Table 1 - Average Singles' Penalty in Dollars </t>
  </si>
  <si>
    <t>(Average of Each Row's Singles' Penalties)</t>
  </si>
  <si>
    <t>Table 2 - Average Singles' Penalty, as % of MFJ's Taxes</t>
  </si>
  <si>
    <t xml:space="preserve">  In the table that it refers to, that was handled by replacing it with the Singles' penalty in dollars, in text format</t>
  </si>
  <si>
    <t>level, the MFJ tax is NEGATIVE $520, and the average singles tax is NEGATIVE $661, for a singles'</t>
  </si>
  <si>
    <t>singles' tax is NEGATIVE $110, for an average singles' bonus of $37.  So while the average singles bonus of</t>
  </si>
  <si>
    <t xml:space="preserve">  At the $40,000 income level, singles penalties decline in all columns (in one column a singles' penalty</t>
  </si>
  <si>
    <t>Average Singles' Penalty, as % of MFJ's Taxes (Average of Each Row's Singles' Penalties)</t>
  </si>
  <si>
    <t xml:space="preserve">   Average Singles' Penalty   (Average of Each Row's Singles' Penalties)</t>
  </si>
  <si>
    <t>Table 3A - Average Singles' Penalty, 2000</t>
  </si>
  <si>
    <t>Table 3A - Average Singles' Penalty, 2004</t>
  </si>
  <si>
    <t>(Average of Each Row's Singles' Penalties, 2004)</t>
  </si>
  <si>
    <t>Table 3A - Average Singles' Penalty, 2017</t>
  </si>
  <si>
    <t>(Average of Each Row's Singles' Penalties, 2017)</t>
  </si>
  <si>
    <t>Table 3A - Average Singles' Penalty, 2018</t>
  </si>
  <si>
    <t>(Average of Each Row's Singles' Penalties, 2018)</t>
  </si>
  <si>
    <t xml:space="preserve">Table 3A - Average Singles' Penalty </t>
  </si>
  <si>
    <t>(Average of Each Row's Singles' Penalty, 2018OLD)</t>
  </si>
  <si>
    <t xml:space="preserve">   Average Singles' Penalty   (Average of Each Row's Single's Penalties)</t>
  </si>
  <si>
    <t>[[]] 2018OLD Table 6 - Singles' Penalty in Dollars. Inputs: (#1#)  Person 1's Gross Income As Percent of</t>
  </si>
  <si>
    <t>Dashes indicate neither a penalty nor a bonus, i.e. zero penalty and zero bonus</t>
  </si>
  <si>
    <t># Dashes indicate neither a penalty nor a bonus, i.e. zero penalty and zero bonus</t>
  </si>
  <si>
    <t xml:space="preserve">   Dashes indicate neither a penalty nor a bonus, i.e. zero penalty and zero bonus</t>
  </si>
  <si>
    <t>Dashes means neither a penalty nor a bonus</t>
  </si>
  <si>
    <t># Dashes mean neither a bonus or penalty, i.e. zero penalty and zero bonus</t>
  </si>
  <si>
    <t># The crucially important think is to NEVER change an inflation factor ANYWHERE EXCEPT in a pink-bordered cell</t>
  </si>
  <si>
    <t>income and adjusted gross income are the same. The phrase "adjusted gross income" is often used because it is a tax form</t>
  </si>
  <si>
    <r>
      <rPr>
        <b/>
        <u/>
        <sz val="10"/>
        <rFont val="Arial"/>
        <family val="2"/>
      </rPr>
      <t>GROSS INCOME and ADJUSTED GROSS INCOME</t>
    </r>
    <r>
      <rPr>
        <sz val="10"/>
        <rFont val="Arial"/>
        <family val="2"/>
      </rPr>
      <t> -- In this work, we use the two terms interchangeably, i.e. that gross</t>
    </r>
  </si>
  <si>
    <t>term with a more precise than just "gross income", but here on this page and workbook it makes no difference.</t>
  </si>
  <si>
    <t>Docu: 05.IAM  (it loudly points to 18.ABK, good).  Other links at the bottom in the Notes To Ourselves Section.  End Notes To Ourselves</t>
  </si>
  <si>
    <t>Notes To Developers.  Likely not of interest to any users</t>
  </si>
  <si>
    <t># Massive Update 4/22/18 - includes the years 2000, 2004, 2017, and 2018.  Includes the Earned Income Credit</t>
  </si>
  <si>
    <t xml:space="preserve">    Clear the "Locked" checkbox and click the OK button =&gt; || Review =&gt; Protect Sheet </t>
  </si>
  <si>
    <t xml:space="preserve">4/22/18: On Protect Sheet, only 2 checkboxes are checked: (Allow all users to... ) [X]-Select Locked Cells [X]-Select unlocked cells - these are </t>
  </si>
  <si>
    <t>worksheet and contents of locked cells"</t>
  </si>
  <si>
    <t xml:space="preserve">the default I was given (might have something wedid a long time ago, might not be an Excel default).  Oh, at the very top is checked: [X]-"Protect </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</si>
</sst>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0.000"/>
    <numFmt numFmtId="165" formatCode="0.0%"/>
    <numFmt numFmtId="166" formatCode="_(* #,##0_);_(* \(#,##0\);_(* &quot;-&quot;??_);_(@_)"/>
    <numFmt numFmtId="167" formatCode="0.0000"/>
    <numFmt numFmtId="168" formatCode="0.000%"/>
    <numFmt numFmtId="169" formatCode="0.00000"/>
    <numFmt numFmtId="170" formatCode="0_);[Red]\(0\)"/>
    <numFmt numFmtId="171" formatCode="0.0%;[Red]\(0.0%\)"/>
    <numFmt numFmtId="172" formatCode="0_);\(0\)"/>
    <numFmt numFmtId="173" formatCode="0.00%;[Red]\(0.00%\)"/>
    <numFmt numFmtId="174" formatCode="0.00_);[Red]\(0.00\)"/>
    <numFmt numFmtId="175" formatCode="0.0%;[Red]\(0.0%\);0.0%;[Green]General"/>
    <numFmt numFmtId="176" formatCode="0.0%;[Red]\(0.0%\);[Black]&quot;---    &quot;;[Green]General"/>
    <numFmt numFmtId="177" formatCode="0;[Red]\(0\);[Black]&quot;---  &quot;"/>
  </numFmts>
  <fonts count="70">
    <font>
      <sz val="8"/>
      <name val="Arial"/>
    </font>
    <font>
      <sz val="8"/>
      <color theme="1"/>
      <name val="Arial"/>
      <family val="2"/>
    </font>
    <font>
      <sz val="8"/>
      <name val="Arial"/>
      <family val="2"/>
    </font>
    <font>
      <sz val="10"/>
      <name val="Arial"/>
      <family val="2"/>
    </font>
    <font>
      <b/>
      <sz val="10"/>
      <name val="Arial"/>
      <family val="2"/>
    </font>
    <font>
      <sz val="8"/>
      <name val="Courier New"/>
      <family val="3"/>
    </font>
    <font>
      <b/>
      <sz val="8"/>
      <name val="Courier New"/>
      <family val="3"/>
    </font>
    <font>
      <b/>
      <sz val="8"/>
      <name val="Arial"/>
      <family val="2"/>
    </font>
    <font>
      <sz val="10"/>
      <name val="Arial"/>
      <family val="2"/>
    </font>
    <font>
      <b/>
      <sz val="10"/>
      <color indexed="12"/>
      <name val="Arial"/>
      <family val="2"/>
    </font>
    <font>
      <sz val="10"/>
      <color indexed="12"/>
      <name val="Arial"/>
      <family val="2"/>
    </font>
    <font>
      <b/>
      <sz val="10"/>
      <color indexed="12"/>
      <name val="Courier New"/>
      <family val="3"/>
    </font>
    <font>
      <sz val="7"/>
      <name val="Arial"/>
      <family val="2"/>
    </font>
    <font>
      <b/>
      <sz val="10"/>
      <name val="Arial"/>
      <family val="2"/>
    </font>
    <font>
      <sz val="8"/>
      <name val="Arial"/>
      <family val="2"/>
    </font>
    <font>
      <b/>
      <sz val="14"/>
      <name val="Arial"/>
      <family val="2"/>
    </font>
    <font>
      <b/>
      <sz val="12"/>
      <name val="Arial"/>
      <family val="2"/>
    </font>
    <font>
      <b/>
      <sz val="9"/>
      <name val="Arial"/>
      <family val="2"/>
    </font>
    <font>
      <sz val="8"/>
      <color indexed="12"/>
      <name val="Arial"/>
      <family val="2"/>
    </font>
    <font>
      <sz val="10"/>
      <color indexed="12"/>
      <name val="Arial"/>
      <family val="2"/>
    </font>
    <font>
      <sz val="8"/>
      <color indexed="12"/>
      <name val="Arial"/>
      <family val="2"/>
    </font>
    <font>
      <sz val="8"/>
      <color indexed="12"/>
      <name val="Courier New"/>
      <family val="3"/>
    </font>
    <font>
      <b/>
      <sz val="14"/>
      <color indexed="9"/>
      <name val="Arial"/>
      <family val="2"/>
    </font>
    <font>
      <sz val="9"/>
      <name val="Arial"/>
      <family val="2"/>
    </font>
    <font>
      <sz val="8"/>
      <name val="Arial"/>
      <family val="2"/>
    </font>
    <font>
      <b/>
      <sz val="10"/>
      <color indexed="9"/>
      <name val="Arial"/>
      <family val="2"/>
    </font>
    <font>
      <b/>
      <u/>
      <sz val="10"/>
      <color indexed="12"/>
      <name val="Arial"/>
      <family val="2"/>
    </font>
    <font>
      <sz val="12"/>
      <name val="Arial"/>
      <family val="2"/>
    </font>
    <font>
      <b/>
      <sz val="14"/>
      <color indexed="10"/>
      <name val="Arial"/>
      <family val="2"/>
    </font>
    <font>
      <b/>
      <i/>
      <sz val="14"/>
      <color indexed="10"/>
      <name val="Arial"/>
      <family val="2"/>
    </font>
    <font>
      <b/>
      <sz val="10"/>
      <color indexed="17"/>
      <name val="Arial"/>
      <family val="2"/>
    </font>
    <font>
      <sz val="10"/>
      <color indexed="17"/>
      <name val="Arial"/>
      <family val="2"/>
    </font>
    <font>
      <b/>
      <sz val="10"/>
      <color indexed="10"/>
      <name val="Arial"/>
      <family val="2"/>
    </font>
    <font>
      <i/>
      <sz val="10"/>
      <name val="Arial"/>
      <family val="2"/>
    </font>
    <font>
      <b/>
      <u/>
      <sz val="10"/>
      <name val="Arial"/>
      <family val="2"/>
    </font>
    <font>
      <sz val="10"/>
      <name val="Courier New"/>
      <family val="3"/>
    </font>
    <font>
      <sz val="9"/>
      <color indexed="81"/>
      <name val="Tahoma"/>
      <family val="2"/>
    </font>
    <font>
      <b/>
      <sz val="9"/>
      <color indexed="81"/>
      <name val="Tahoma"/>
      <family val="2"/>
    </font>
    <font>
      <b/>
      <sz val="10"/>
      <color rgb="FFFF0000"/>
      <name val="Arial"/>
      <family val="2"/>
    </font>
    <font>
      <sz val="10"/>
      <color rgb="FF0000FF"/>
      <name val="Arial"/>
      <family val="2"/>
    </font>
    <font>
      <b/>
      <sz val="8"/>
      <color rgb="FFFF0000"/>
      <name val="Arial"/>
      <family val="2"/>
    </font>
    <font>
      <b/>
      <sz val="9"/>
      <color rgb="FFFF0000"/>
      <name val="Arial"/>
      <family val="2"/>
    </font>
    <font>
      <b/>
      <sz val="8"/>
      <color rgb="FF0000FF"/>
      <name val="Arial"/>
      <family val="2"/>
    </font>
    <font>
      <b/>
      <sz val="10"/>
      <color rgb="FF0000FF"/>
      <name val="Arial"/>
      <family val="2"/>
    </font>
    <font>
      <sz val="8"/>
      <color rgb="FF0000FF"/>
      <name val="Arial"/>
      <family val="2"/>
    </font>
    <font>
      <sz val="9"/>
      <color rgb="FF0000FF"/>
      <name val="Arial"/>
      <family val="2"/>
    </font>
    <font>
      <b/>
      <sz val="16"/>
      <color rgb="FFFF0000"/>
      <name val="Arial"/>
      <family val="2"/>
    </font>
    <font>
      <sz val="10"/>
      <color rgb="FFFF0000"/>
      <name val="Arial"/>
      <family val="2"/>
    </font>
    <font>
      <sz val="9"/>
      <color indexed="12"/>
      <name val="Arial"/>
      <family val="2"/>
    </font>
    <font>
      <b/>
      <sz val="7.5"/>
      <name val="Arial"/>
      <family val="2"/>
    </font>
    <font>
      <b/>
      <u/>
      <sz val="8"/>
      <name val="Arial"/>
      <family val="2"/>
    </font>
    <font>
      <sz val="11"/>
      <name val="Arial"/>
      <family val="2"/>
    </font>
    <font>
      <b/>
      <sz val="11"/>
      <name val="Arial"/>
      <family val="2"/>
    </font>
    <font>
      <sz val="9"/>
      <color rgb="FFFF0000"/>
      <name val="Arial"/>
      <family val="2"/>
    </font>
    <font>
      <sz val="9"/>
      <name val="Courier New"/>
      <family val="3"/>
    </font>
    <font>
      <b/>
      <sz val="14"/>
      <color rgb="FF00B050"/>
      <name val="Arial"/>
      <family val="2"/>
    </font>
    <font>
      <b/>
      <sz val="12"/>
      <color rgb="FFFF0000"/>
      <name val="Arial"/>
      <family val="2"/>
    </font>
    <font>
      <b/>
      <sz val="14"/>
      <color rgb="FFFF0000"/>
      <name val="Arial"/>
      <family val="2"/>
    </font>
    <font>
      <b/>
      <sz val="9"/>
      <color rgb="FF0000FF"/>
      <name val="Arial"/>
      <family val="2"/>
    </font>
    <font>
      <b/>
      <u/>
      <sz val="10"/>
      <color rgb="FF0000FF"/>
      <name val="Arial"/>
      <family val="2"/>
    </font>
    <font>
      <u/>
      <sz val="8"/>
      <color theme="10"/>
      <name val="Arial"/>
    </font>
    <font>
      <sz val="9"/>
      <color indexed="81"/>
      <name val="Tahoma"/>
      <charset val="1"/>
    </font>
    <font>
      <b/>
      <sz val="9"/>
      <color indexed="81"/>
      <name val="Tahoma"/>
      <charset val="1"/>
    </font>
    <font>
      <u/>
      <sz val="9"/>
      <color theme="10"/>
      <name val="Arial"/>
      <family val="2"/>
    </font>
    <font>
      <b/>
      <sz val="7"/>
      <name val="Arial"/>
      <family val="2"/>
    </font>
    <font>
      <b/>
      <sz val="9"/>
      <color theme="0"/>
      <name val="Arial"/>
      <family val="2"/>
    </font>
    <font>
      <b/>
      <sz val="8"/>
      <color rgb="FF00B050"/>
      <name val="Arial"/>
      <family val="2"/>
    </font>
    <font>
      <u/>
      <sz val="8"/>
      <name val="Arial"/>
      <family val="2"/>
    </font>
    <font>
      <u/>
      <sz val="10"/>
      <name val="Arial"/>
      <family val="2"/>
    </font>
    <font>
      <b/>
      <sz val="12"/>
      <color indexed="9"/>
      <name val="Arial"/>
      <family val="2"/>
    </font>
  </fonts>
  <fills count="21">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indexed="40"/>
        <bgColor indexed="64"/>
      </patternFill>
    </fill>
    <fill>
      <patternFill patternType="solid">
        <fgColor indexed="41"/>
        <bgColor indexed="64"/>
      </patternFill>
    </fill>
    <fill>
      <patternFill patternType="solid">
        <fgColor indexed="10"/>
        <bgColor indexed="64"/>
      </patternFill>
    </fill>
    <fill>
      <patternFill patternType="solid">
        <fgColor indexed="11"/>
        <bgColor indexed="64"/>
      </patternFill>
    </fill>
    <fill>
      <patternFill patternType="solid">
        <fgColor rgb="FFFFFF00"/>
        <bgColor indexed="64"/>
      </patternFill>
    </fill>
    <fill>
      <patternFill patternType="solid">
        <fgColor theme="9" tint="0.79998168889431442"/>
        <bgColor indexed="64"/>
      </patternFill>
    </fill>
    <fill>
      <patternFill patternType="solid">
        <fgColor rgb="FF308032"/>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rgb="FF0000FF"/>
        <bgColor indexed="64"/>
      </patternFill>
    </fill>
    <fill>
      <patternFill patternType="solid">
        <fgColor theme="0" tint="-0.34998626667073579"/>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0000"/>
        <bgColor indexed="64"/>
      </patternFill>
    </fill>
    <fill>
      <patternFill patternType="solid">
        <fgColor rgb="FF00B050"/>
        <bgColor indexed="64"/>
      </patternFill>
    </fill>
    <fill>
      <patternFill patternType="solid">
        <fgColor theme="6" tint="0.79998168889431442"/>
        <bgColor indexed="64"/>
      </patternFill>
    </fill>
    <fill>
      <patternFill patternType="solid">
        <fgColor theme="4" tint="0.79998168889431442"/>
        <bgColor indexed="64"/>
      </patternFill>
    </fill>
  </fills>
  <borders count="28">
    <border>
      <left/>
      <right/>
      <top/>
      <bottom/>
      <diagonal/>
    </border>
    <border>
      <left style="thick">
        <color indexed="14"/>
      </left>
      <right style="thick">
        <color indexed="14"/>
      </right>
      <top style="thick">
        <color indexed="14"/>
      </top>
      <bottom style="thick">
        <color indexed="14"/>
      </bottom>
      <diagonal/>
    </border>
    <border>
      <left/>
      <right/>
      <top style="medium">
        <color indexed="14"/>
      </top>
      <bottom/>
      <diagonal/>
    </border>
    <border>
      <left/>
      <right style="medium">
        <color indexed="14"/>
      </right>
      <top style="medium">
        <color indexed="14"/>
      </top>
      <bottom/>
      <diagonal/>
    </border>
    <border>
      <left/>
      <right/>
      <top style="thick">
        <color indexed="14"/>
      </top>
      <bottom/>
      <diagonal/>
    </border>
    <border>
      <left/>
      <right style="thick">
        <color indexed="14"/>
      </right>
      <top style="thick">
        <color indexed="14"/>
      </top>
      <bottom/>
      <diagonal/>
    </border>
    <border>
      <left style="medium">
        <color indexed="14"/>
      </left>
      <right/>
      <top/>
      <bottom/>
      <diagonal/>
    </border>
    <border>
      <left/>
      <right style="medium">
        <color indexed="14"/>
      </right>
      <top/>
      <bottom/>
      <diagonal/>
    </border>
    <border>
      <left/>
      <right style="thick">
        <color indexed="14"/>
      </right>
      <top/>
      <bottom/>
      <diagonal/>
    </border>
    <border>
      <left style="medium">
        <color indexed="14"/>
      </left>
      <right/>
      <top/>
      <bottom style="medium">
        <color indexed="14"/>
      </bottom>
      <diagonal/>
    </border>
    <border>
      <left/>
      <right/>
      <top/>
      <bottom style="medium">
        <color indexed="14"/>
      </bottom>
      <diagonal/>
    </border>
    <border>
      <left style="thick">
        <color indexed="14"/>
      </left>
      <right/>
      <top/>
      <bottom/>
      <diagonal/>
    </border>
    <border>
      <left style="thick">
        <color indexed="14"/>
      </left>
      <right/>
      <top/>
      <bottom style="thick">
        <color indexed="14"/>
      </bottom>
      <diagonal/>
    </border>
    <border>
      <left/>
      <right/>
      <top/>
      <bottom style="thick">
        <color indexed="14"/>
      </bottom>
      <diagonal/>
    </border>
    <border>
      <left style="medium">
        <color indexed="14"/>
      </left>
      <right/>
      <top style="medium">
        <color indexed="14"/>
      </top>
      <bottom/>
      <diagonal/>
    </border>
    <border>
      <left/>
      <right style="medium">
        <color indexed="14"/>
      </right>
      <top/>
      <bottom style="medium">
        <color indexed="14"/>
      </bottom>
      <diagonal/>
    </border>
    <border>
      <left/>
      <right style="thick">
        <color indexed="14"/>
      </right>
      <top/>
      <bottom style="thick">
        <color indexed="14"/>
      </bottom>
      <diagonal/>
    </border>
    <border>
      <left style="thick">
        <color indexed="14"/>
      </left>
      <right/>
      <top style="thick">
        <color indexed="1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ck">
        <color auto="1"/>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top/>
      <bottom style="medium">
        <color auto="1"/>
      </bottom>
      <diagonal/>
    </border>
  </borders>
  <cellStyleXfs count="8">
    <xf numFmtId="0" fontId="0" fillId="0" borderId="0"/>
    <xf numFmtId="0" fontId="2" fillId="0" borderId="0"/>
    <xf numFmtId="0" fontId="4" fillId="0" borderId="0"/>
    <xf numFmtId="43" fontId="2" fillId="0" borderId="0" applyFont="0" applyFill="0" applyBorder="0" applyAlignment="0" applyProtection="0"/>
    <xf numFmtId="44" fontId="2" fillId="0" borderId="0" applyFont="0" applyFill="0" applyBorder="0" applyAlignment="0" applyProtection="0"/>
    <xf numFmtId="0" fontId="3" fillId="0" borderId="0"/>
    <xf numFmtId="9" fontId="2" fillId="0" borderId="0" applyFont="0" applyFill="0" applyBorder="0" applyAlignment="0" applyProtection="0"/>
    <xf numFmtId="0" fontId="60" fillId="0" borderId="0" applyNumberFormat="0" applyFill="0" applyBorder="0" applyAlignment="0" applyProtection="0"/>
  </cellStyleXfs>
  <cellXfs count="408">
    <xf numFmtId="0" fontId="0" fillId="0" borderId="0" xfId="0"/>
    <xf numFmtId="0" fontId="3" fillId="2" borderId="0" xfId="5" applyFill="1"/>
    <xf numFmtId="0" fontId="3" fillId="0" borderId="0" xfId="5"/>
    <xf numFmtId="0" fontId="4" fillId="0" borderId="0" xfId="5" applyFont="1"/>
    <xf numFmtId="0" fontId="3" fillId="0" borderId="0" xfId="5" applyAlignment="1">
      <alignment horizontal="center"/>
    </xf>
    <xf numFmtId="2" fontId="3" fillId="0" borderId="0" xfId="5" applyNumberFormat="1"/>
    <xf numFmtId="0" fontId="9" fillId="0" borderId="0" xfId="5" applyFont="1" applyAlignment="1">
      <alignment horizontal="center"/>
    </xf>
    <xf numFmtId="2" fontId="9" fillId="0" borderId="0" xfId="5" applyNumberFormat="1" applyFont="1"/>
    <xf numFmtId="2" fontId="10" fillId="0" borderId="0" xfId="5" applyNumberFormat="1" applyFont="1"/>
    <xf numFmtId="2" fontId="11" fillId="0" borderId="0" xfId="5" applyNumberFormat="1" applyFont="1"/>
    <xf numFmtId="168" fontId="9" fillId="0" borderId="0" xfId="5" applyNumberFormat="1" applyFont="1"/>
    <xf numFmtId="10" fontId="9" fillId="0" borderId="0" xfId="5" applyNumberFormat="1" applyFont="1"/>
    <xf numFmtId="1" fontId="9" fillId="0" borderId="0" xfId="5" applyNumberFormat="1" applyFont="1" applyBorder="1"/>
    <xf numFmtId="1" fontId="3" fillId="0" borderId="0" xfId="5" applyNumberFormat="1" applyBorder="1"/>
    <xf numFmtId="0" fontId="12" fillId="0" borderId="0" xfId="5" quotePrefix="1" applyFont="1"/>
    <xf numFmtId="1" fontId="10" fillId="0" borderId="0" xfId="6" applyNumberFormat="1" applyFont="1"/>
    <xf numFmtId="1" fontId="3" fillId="3" borderId="0" xfId="5" applyNumberFormat="1" applyFill="1" applyBorder="1"/>
    <xf numFmtId="1" fontId="3" fillId="4" borderId="0" xfId="5" applyNumberFormat="1" applyFill="1" applyBorder="1"/>
    <xf numFmtId="1" fontId="3" fillId="0" borderId="0" xfId="5" applyNumberFormat="1"/>
    <xf numFmtId="1" fontId="3" fillId="4" borderId="0" xfId="5" applyNumberFormat="1" applyFill="1"/>
    <xf numFmtId="9" fontId="4" fillId="0" borderId="0" xfId="5" applyNumberFormat="1" applyFont="1"/>
    <xf numFmtId="0" fontId="3" fillId="0" borderId="0" xfId="5" applyAlignment="1">
      <alignment horizontal="right"/>
    </xf>
    <xf numFmtId="0" fontId="3" fillId="0" borderId="0" xfId="5" applyFont="1"/>
    <xf numFmtId="0" fontId="3" fillId="2" borderId="0" xfId="5" applyFont="1" applyFill="1"/>
    <xf numFmtId="0" fontId="0" fillId="0" borderId="0" xfId="0" quotePrefix="1"/>
    <xf numFmtId="0" fontId="5" fillId="0" borderId="0" xfId="0" applyFont="1"/>
    <xf numFmtId="0" fontId="0" fillId="2" borderId="0" xfId="0" applyFill="1"/>
    <xf numFmtId="2" fontId="0" fillId="0" borderId="0" xfId="0" applyNumberFormat="1"/>
    <xf numFmtId="2" fontId="9" fillId="0" borderId="0" xfId="0" applyNumberFormat="1" applyFont="1"/>
    <xf numFmtId="0" fontId="9" fillId="0" borderId="0" xfId="0" applyFont="1" applyAlignment="1">
      <alignment horizontal="center"/>
    </xf>
    <xf numFmtId="0" fontId="6" fillId="0" borderId="0" xfId="0" applyFont="1"/>
    <xf numFmtId="0" fontId="7" fillId="0" borderId="0" xfId="0" applyFont="1"/>
    <xf numFmtId="0" fontId="13" fillId="0" borderId="0" xfId="0" applyFont="1" applyAlignment="1">
      <alignment horizontal="right"/>
    </xf>
    <xf numFmtId="0" fontId="0" fillId="0" borderId="0" xfId="0" applyAlignment="1">
      <alignment horizontal="left"/>
    </xf>
    <xf numFmtId="0" fontId="8" fillId="0" borderId="0" xfId="0" applyFont="1" applyAlignment="1">
      <alignment horizontal="center"/>
    </xf>
    <xf numFmtId="0" fontId="8" fillId="0" borderId="0" xfId="0" applyFont="1"/>
    <xf numFmtId="0" fontId="8" fillId="2" borderId="0" xfId="0" applyFont="1" applyFill="1"/>
    <xf numFmtId="5" fontId="8" fillId="0" borderId="0" xfId="4" applyNumberFormat="1" applyFont="1"/>
    <xf numFmtId="165" fontId="8" fillId="0" borderId="0" xfId="6" applyNumberFormat="1" applyFont="1"/>
    <xf numFmtId="1" fontId="9" fillId="0" borderId="0" xfId="0" applyNumberFormat="1" applyFont="1"/>
    <xf numFmtId="165" fontId="3" fillId="0" borderId="0" xfId="5" applyNumberFormat="1"/>
    <xf numFmtId="5" fontId="10" fillId="0" borderId="0" xfId="4" applyNumberFormat="1" applyFont="1"/>
    <xf numFmtId="0" fontId="3" fillId="0" borderId="0" xfId="5" applyFont="1" applyBorder="1"/>
    <xf numFmtId="0" fontId="3" fillId="0" borderId="0" xfId="5" quotePrefix="1" applyFont="1"/>
    <xf numFmtId="0" fontId="8" fillId="0" borderId="0" xfId="0" quotePrefix="1" applyFont="1"/>
    <xf numFmtId="5" fontId="9" fillId="0" borderId="0" xfId="4" applyNumberFormat="1" applyFont="1"/>
    <xf numFmtId="7" fontId="10" fillId="0" borderId="0" xfId="0" applyNumberFormat="1" applyFont="1"/>
    <xf numFmtId="7" fontId="9" fillId="0" borderId="0" xfId="0" applyNumberFormat="1" applyFont="1"/>
    <xf numFmtId="0" fontId="15" fillId="2" borderId="0" xfId="0" quotePrefix="1" applyFont="1" applyFill="1"/>
    <xf numFmtId="0" fontId="0" fillId="0" borderId="0" xfId="0" applyAlignment="1">
      <alignment horizontal="center"/>
    </xf>
    <xf numFmtId="7" fontId="0" fillId="0" borderId="0" xfId="0" applyNumberFormat="1"/>
    <xf numFmtId="165" fontId="10" fillId="0" borderId="0" xfId="0" applyNumberFormat="1" applyFont="1"/>
    <xf numFmtId="172" fontId="10" fillId="0" borderId="0" xfId="4" applyNumberFormat="1" applyFont="1"/>
    <xf numFmtId="172" fontId="10" fillId="0" borderId="0" xfId="0" applyNumberFormat="1" applyFont="1"/>
    <xf numFmtId="169" fontId="10" fillId="0" borderId="0" xfId="0" applyNumberFormat="1" applyFont="1"/>
    <xf numFmtId="165" fontId="0" fillId="0" borderId="0" xfId="0" applyNumberFormat="1"/>
    <xf numFmtId="0" fontId="16" fillId="2" borderId="0" xfId="0" applyFont="1" applyFill="1"/>
    <xf numFmtId="1" fontId="8" fillId="0" borderId="1" xfId="0" applyNumberFormat="1" applyFont="1" applyBorder="1"/>
    <xf numFmtId="0" fontId="10" fillId="0" borderId="0" xfId="0" applyFont="1"/>
    <xf numFmtId="9" fontId="3" fillId="0" borderId="0" xfId="6" applyFont="1"/>
    <xf numFmtId="0" fontId="18" fillId="0" borderId="0" xfId="0" applyFont="1"/>
    <xf numFmtId="0" fontId="20" fillId="0" borderId="0" xfId="0" applyFont="1"/>
    <xf numFmtId="0" fontId="21" fillId="0" borderId="0" xfId="0" applyFont="1"/>
    <xf numFmtId="0" fontId="20" fillId="0" borderId="0" xfId="0" applyFont="1" applyAlignment="1">
      <alignment horizontal="left"/>
    </xf>
    <xf numFmtId="40" fontId="20" fillId="0" borderId="0" xfId="0" applyNumberFormat="1" applyFont="1"/>
    <xf numFmtId="170" fontId="10" fillId="0" borderId="0" xfId="0" applyNumberFormat="1" applyFont="1"/>
    <xf numFmtId="171" fontId="19" fillId="0" borderId="0" xfId="6" applyNumberFormat="1" applyFont="1"/>
    <xf numFmtId="170" fontId="10" fillId="0" borderId="2" xfId="5" applyNumberFormat="1" applyFont="1" applyBorder="1"/>
    <xf numFmtId="170" fontId="10" fillId="0" borderId="3" xfId="5" applyNumberFormat="1" applyFont="1" applyBorder="1"/>
    <xf numFmtId="170" fontId="10" fillId="0" borderId="4" xfId="5" applyNumberFormat="1" applyFont="1" applyBorder="1"/>
    <xf numFmtId="170" fontId="10" fillId="0" borderId="5" xfId="5" applyNumberFormat="1" applyFont="1" applyBorder="1"/>
    <xf numFmtId="170" fontId="10" fillId="0" borderId="6" xfId="5" applyNumberFormat="1" applyFont="1" applyBorder="1"/>
    <xf numFmtId="170" fontId="10" fillId="0" borderId="0" xfId="5" applyNumberFormat="1" applyFont="1" applyBorder="1"/>
    <xf numFmtId="170" fontId="10" fillId="0" borderId="7" xfId="5" applyNumberFormat="1" applyFont="1" applyBorder="1"/>
    <xf numFmtId="170" fontId="10" fillId="0" borderId="8" xfId="5" applyNumberFormat="1" applyFont="1" applyBorder="1"/>
    <xf numFmtId="170" fontId="10" fillId="0" borderId="9" xfId="5" applyNumberFormat="1" applyFont="1" applyBorder="1"/>
    <xf numFmtId="170" fontId="10" fillId="0" borderId="10" xfId="5" applyNumberFormat="1" applyFont="1" applyBorder="1"/>
    <xf numFmtId="170" fontId="10" fillId="0" borderId="11" xfId="5" applyNumberFormat="1" applyFont="1" applyBorder="1"/>
    <xf numFmtId="170" fontId="10" fillId="0" borderId="12" xfId="5" applyNumberFormat="1" applyFont="1" applyBorder="1"/>
    <xf numFmtId="170" fontId="10" fillId="0" borderId="13" xfId="5" applyNumberFormat="1" applyFont="1" applyBorder="1"/>
    <xf numFmtId="170" fontId="9" fillId="5" borderId="14" xfId="5" applyNumberFormat="1" applyFont="1" applyFill="1" applyBorder="1"/>
    <xf numFmtId="170" fontId="9" fillId="5" borderId="0" xfId="5" applyNumberFormat="1" applyFont="1" applyFill="1" applyBorder="1"/>
    <xf numFmtId="170" fontId="9" fillId="5" borderId="15" xfId="5" applyNumberFormat="1" applyFont="1" applyFill="1" applyBorder="1"/>
    <xf numFmtId="170" fontId="9" fillId="5" borderId="16" xfId="5" applyNumberFormat="1" applyFont="1" applyFill="1" applyBorder="1"/>
    <xf numFmtId="173" fontId="19" fillId="0" borderId="0" xfId="6" applyNumberFormat="1" applyFont="1" applyBorder="1"/>
    <xf numFmtId="173" fontId="19" fillId="0" borderId="17" xfId="6" applyNumberFormat="1" applyFont="1" applyBorder="1"/>
    <xf numFmtId="173" fontId="19" fillId="0" borderId="4" xfId="6" applyNumberFormat="1" applyFont="1" applyBorder="1"/>
    <xf numFmtId="173" fontId="19" fillId="0" borderId="5" xfId="6" applyNumberFormat="1" applyFont="1" applyBorder="1"/>
    <xf numFmtId="173" fontId="19" fillId="0" borderId="11" xfId="6" applyNumberFormat="1" applyFont="1" applyBorder="1"/>
    <xf numFmtId="173" fontId="19" fillId="0" borderId="8" xfId="6" applyNumberFormat="1" applyFont="1" applyBorder="1"/>
    <xf numFmtId="173" fontId="19" fillId="0" borderId="12" xfId="6" applyNumberFormat="1" applyFont="1" applyBorder="1"/>
    <xf numFmtId="173" fontId="19" fillId="0" borderId="13" xfId="6" applyNumberFormat="1" applyFont="1" applyBorder="1"/>
    <xf numFmtId="173" fontId="19" fillId="0" borderId="16" xfId="6" applyNumberFormat="1" applyFont="1" applyBorder="1"/>
    <xf numFmtId="1" fontId="4" fillId="0" borderId="0" xfId="5" applyNumberFormat="1" applyFont="1"/>
    <xf numFmtId="0" fontId="8" fillId="0" borderId="0" xfId="1" applyFont="1"/>
    <xf numFmtId="0" fontId="22" fillId="6" borderId="0" xfId="0" applyFont="1" applyFill="1" applyAlignment="1">
      <alignment horizontal="left"/>
    </xf>
    <xf numFmtId="0" fontId="4" fillId="0" borderId="0" xfId="5" quotePrefix="1" applyFont="1"/>
    <xf numFmtId="0" fontId="8" fillId="0" borderId="0" xfId="0" applyFont="1" applyAlignment="1">
      <alignment horizontal="right"/>
    </xf>
    <xf numFmtId="2" fontId="3" fillId="0" borderId="0" xfId="5" applyNumberFormat="1" applyAlignment="1">
      <alignment horizontal="right"/>
    </xf>
    <xf numFmtId="0" fontId="3" fillId="0" borderId="0" xfId="5" applyFont="1" applyAlignment="1">
      <alignment horizontal="center"/>
    </xf>
    <xf numFmtId="2" fontId="4" fillId="0" borderId="0" xfId="5" applyNumberFormat="1" applyFont="1" applyAlignment="1">
      <alignment horizontal="center"/>
    </xf>
    <xf numFmtId="0" fontId="4" fillId="0" borderId="0" xfId="5" applyFont="1" applyAlignment="1">
      <alignment horizontal="center"/>
    </xf>
    <xf numFmtId="2" fontId="3" fillId="0" borderId="0" xfId="5" applyNumberFormat="1" applyFont="1"/>
    <xf numFmtId="2" fontId="24" fillId="0" borderId="0" xfId="5" applyNumberFormat="1" applyFont="1"/>
    <xf numFmtId="5" fontId="25" fillId="6" borderId="0" xfId="4" applyNumberFormat="1" applyFont="1" applyFill="1"/>
    <xf numFmtId="0" fontId="4" fillId="0" borderId="0" xfId="5" applyFont="1" applyAlignment="1">
      <alignment horizontal="right"/>
    </xf>
    <xf numFmtId="0" fontId="8" fillId="0" borderId="0" xfId="5" applyFont="1" applyAlignment="1">
      <alignment horizontal="right"/>
    </xf>
    <xf numFmtId="0" fontId="3" fillId="0" borderId="0" xfId="5" applyFont="1" applyAlignment="1">
      <alignment horizontal="right"/>
    </xf>
    <xf numFmtId="7" fontId="8" fillId="0" borderId="0" xfId="0" applyNumberFormat="1" applyFont="1" applyAlignment="1">
      <alignment horizontal="right"/>
    </xf>
    <xf numFmtId="1" fontId="8" fillId="0" borderId="1" xfId="0" applyNumberFormat="1" applyFont="1" applyBorder="1" applyProtection="1">
      <protection locked="0"/>
    </xf>
    <xf numFmtId="1" fontId="9" fillId="0" borderId="0" xfId="5" applyNumberFormat="1" applyFont="1"/>
    <xf numFmtId="9" fontId="8" fillId="0" borderId="1" xfId="6" applyFont="1" applyBorder="1" applyProtection="1">
      <protection locked="0"/>
    </xf>
    <xf numFmtId="0" fontId="24" fillId="0" borderId="0" xfId="0" applyFont="1"/>
    <xf numFmtId="0" fontId="4" fillId="0" borderId="0" xfId="0" applyFont="1"/>
    <xf numFmtId="0" fontId="27" fillId="2" borderId="0" xfId="0" applyFont="1" applyFill="1"/>
    <xf numFmtId="0" fontId="28" fillId="2" borderId="0" xfId="0" applyFont="1" applyFill="1"/>
    <xf numFmtId="0" fontId="4" fillId="0" borderId="0" xfId="0" quotePrefix="1" applyFont="1"/>
    <xf numFmtId="0" fontId="4" fillId="0" borderId="0" xfId="5" applyFont="1" applyAlignment="1">
      <alignment horizontal="left"/>
    </xf>
    <xf numFmtId="0" fontId="30" fillId="0" borderId="0" xfId="5" quotePrefix="1" applyFont="1"/>
    <xf numFmtId="0" fontId="31" fillId="0" borderId="0" xfId="5" applyFont="1" applyAlignment="1">
      <alignment horizontal="right"/>
    </xf>
    <xf numFmtId="9" fontId="30" fillId="0" borderId="0" xfId="5" applyNumberFormat="1" applyFont="1"/>
    <xf numFmtId="0" fontId="30" fillId="0" borderId="0" xfId="5" applyFont="1"/>
    <xf numFmtId="166" fontId="30" fillId="0" borderId="0" xfId="3" applyNumberFormat="1" applyFont="1"/>
    <xf numFmtId="0" fontId="3" fillId="0" borderId="0" xfId="5" applyFont="1" applyAlignment="1">
      <alignment horizontal="left"/>
    </xf>
    <xf numFmtId="0" fontId="3" fillId="0" borderId="0" xfId="5" applyProtection="1"/>
    <xf numFmtId="2" fontId="10" fillId="0" borderId="0" xfId="0" applyNumberFormat="1" applyFont="1" applyAlignment="1">
      <alignment horizontal="right"/>
    </xf>
    <xf numFmtId="0" fontId="16" fillId="0" borderId="0" xfId="0" applyFont="1"/>
    <xf numFmtId="0" fontId="32" fillId="0" borderId="0" xfId="5" applyFont="1"/>
    <xf numFmtId="0" fontId="0" fillId="0" borderId="0" xfId="0" applyFill="1"/>
    <xf numFmtId="170" fontId="10" fillId="0" borderId="0" xfId="0" applyNumberFormat="1" applyFont="1" applyFill="1"/>
    <xf numFmtId="0" fontId="3" fillId="0" borderId="0" xfId="5" applyFill="1"/>
    <xf numFmtId="166" fontId="4" fillId="0" borderId="0" xfId="3" applyNumberFormat="1" applyFont="1"/>
    <xf numFmtId="0" fontId="16" fillId="0" borderId="0" xfId="0" applyFont="1" applyFill="1"/>
    <xf numFmtId="166" fontId="4" fillId="2" borderId="0" xfId="3" applyNumberFormat="1" applyFont="1" applyFill="1"/>
    <xf numFmtId="166" fontId="4" fillId="0" borderId="0" xfId="3" applyNumberFormat="1" applyFont="1" applyFill="1"/>
    <xf numFmtId="5" fontId="2" fillId="0" borderId="0" xfId="4" applyNumberFormat="1" applyFont="1"/>
    <xf numFmtId="5" fontId="2" fillId="0" borderId="0" xfId="4" applyNumberFormat="1"/>
    <xf numFmtId="165" fontId="2" fillId="0" borderId="0" xfId="6" applyNumberFormat="1"/>
    <xf numFmtId="0" fontId="28" fillId="0" borderId="0" xfId="0" quotePrefix="1" applyFont="1"/>
    <xf numFmtId="165" fontId="3" fillId="0" borderId="0" xfId="5" applyNumberFormat="1" applyFont="1"/>
    <xf numFmtId="1" fontId="9" fillId="0" borderId="0" xfId="0" quotePrefix="1" applyNumberFormat="1" applyFont="1"/>
    <xf numFmtId="0" fontId="14" fillId="0" borderId="0" xfId="0" applyFont="1"/>
    <xf numFmtId="0" fontId="14" fillId="0" borderId="0" xfId="0" quotePrefix="1" applyFont="1"/>
    <xf numFmtId="0" fontId="3" fillId="0" borderId="0" xfId="0" applyFont="1"/>
    <xf numFmtId="0" fontId="7" fillId="0" borderId="0" xfId="0" quotePrefix="1" applyFont="1"/>
    <xf numFmtId="2" fontId="35" fillId="0" borderId="0" xfId="5" applyNumberFormat="1" applyFont="1"/>
    <xf numFmtId="10" fontId="8" fillId="0" borderId="1" xfId="6" applyNumberFormat="1" applyFont="1" applyBorder="1" applyProtection="1">
      <protection locked="0"/>
    </xf>
    <xf numFmtId="0" fontId="38" fillId="0" borderId="0" xfId="5" applyFont="1"/>
    <xf numFmtId="46" fontId="3" fillId="0" borderId="0" xfId="5" applyNumberFormat="1"/>
    <xf numFmtId="0" fontId="22" fillId="6" borderId="0" xfId="0" applyFont="1" applyFill="1" applyAlignment="1">
      <alignment horizontal="left"/>
    </xf>
    <xf numFmtId="0" fontId="3" fillId="2" borderId="0" xfId="0" applyFont="1" applyFill="1"/>
    <xf numFmtId="167" fontId="8" fillId="0" borderId="1" xfId="0" applyNumberFormat="1" applyFont="1" applyBorder="1" applyProtection="1">
      <protection locked="0"/>
    </xf>
    <xf numFmtId="5" fontId="14" fillId="0" borderId="0" xfId="4" quotePrefix="1" applyNumberFormat="1" applyFont="1"/>
    <xf numFmtId="165" fontId="23" fillId="0" borderId="0" xfId="6" applyNumberFormat="1" applyFont="1"/>
    <xf numFmtId="165" fontId="17" fillId="0" borderId="0" xfId="6" applyNumberFormat="1" applyFont="1"/>
    <xf numFmtId="5" fontId="39" fillId="0" borderId="0" xfId="4" applyNumberFormat="1" applyFont="1"/>
    <xf numFmtId="0" fontId="39" fillId="0" borderId="0" xfId="0" applyFont="1" applyAlignment="1">
      <alignment horizontal="center"/>
    </xf>
    <xf numFmtId="165" fontId="23" fillId="0" borderId="0" xfId="6" quotePrefix="1" applyNumberFormat="1" applyFont="1"/>
    <xf numFmtId="0" fontId="41" fillId="0" borderId="0" xfId="0" applyFont="1"/>
    <xf numFmtId="5" fontId="40" fillId="0" borderId="0" xfId="4" applyNumberFormat="1" applyFont="1"/>
    <xf numFmtId="0" fontId="23" fillId="0" borderId="0" xfId="0" applyFont="1"/>
    <xf numFmtId="0" fontId="0" fillId="8" borderId="0" xfId="0" applyFill="1"/>
    <xf numFmtId="3" fontId="8" fillId="0" borderId="1" xfId="0" applyNumberFormat="1" applyFont="1" applyBorder="1" applyProtection="1">
      <protection locked="0"/>
    </xf>
    <xf numFmtId="174" fontId="10" fillId="0" borderId="0" xfId="0" applyNumberFormat="1" applyFont="1"/>
    <xf numFmtId="173" fontId="19" fillId="0" borderId="0" xfId="6" applyNumberFormat="1" applyFont="1"/>
    <xf numFmtId="174" fontId="3" fillId="0" borderId="0" xfId="0" applyNumberFormat="1" applyFont="1"/>
    <xf numFmtId="0" fontId="3" fillId="0" borderId="0" xfId="0" applyFont="1" applyAlignment="1">
      <alignment horizontal="right"/>
    </xf>
    <xf numFmtId="0" fontId="14" fillId="0" borderId="0" xfId="5" applyFont="1" applyAlignment="1">
      <alignment horizontal="center"/>
    </xf>
    <xf numFmtId="8" fontId="44" fillId="0" borderId="0" xfId="0" applyNumberFormat="1" applyFont="1"/>
    <xf numFmtId="173" fontId="18" fillId="0" borderId="0" xfId="6" quotePrefix="1" applyNumberFormat="1" applyFont="1"/>
    <xf numFmtId="175" fontId="10" fillId="0" borderId="0" xfId="6" quotePrefix="1" applyNumberFormat="1" applyFont="1" applyAlignment="1">
      <alignment horizontal="right"/>
    </xf>
    <xf numFmtId="175" fontId="10" fillId="0" borderId="0" xfId="6" quotePrefix="1" applyNumberFormat="1" applyFont="1" applyAlignment="1">
      <alignment horizontal="left"/>
    </xf>
    <xf numFmtId="0" fontId="3" fillId="8" borderId="0" xfId="5" applyFill="1"/>
    <xf numFmtId="0" fontId="3" fillId="9" borderId="0" xfId="5" applyFont="1" applyFill="1" applyAlignment="1">
      <alignment horizontal="right"/>
    </xf>
    <xf numFmtId="164" fontId="43" fillId="9" borderId="0" xfId="0" applyNumberFormat="1" applyFont="1" applyFill="1"/>
    <xf numFmtId="164" fontId="42" fillId="9" borderId="0" xfId="6" applyNumberFormat="1" applyFont="1" applyFill="1" applyAlignment="1">
      <alignment horizontal="right"/>
    </xf>
    <xf numFmtId="5" fontId="3" fillId="9" borderId="0" xfId="4" quotePrefix="1" applyNumberFormat="1" applyFont="1" applyFill="1"/>
    <xf numFmtId="0" fontId="0" fillId="9" borderId="0" xfId="0" applyFill="1"/>
    <xf numFmtId="0" fontId="22" fillId="6" borderId="0" xfId="0" applyFont="1" applyFill="1" applyAlignment="1">
      <alignment horizontal="left"/>
    </xf>
    <xf numFmtId="0" fontId="17" fillId="0" borderId="0" xfId="0" applyFont="1"/>
    <xf numFmtId="0" fontId="40" fillId="0" borderId="0" xfId="0" applyFont="1"/>
    <xf numFmtId="7" fontId="10" fillId="9" borderId="0" xfId="0" applyNumberFormat="1" applyFont="1" applyFill="1"/>
    <xf numFmtId="2" fontId="3" fillId="0" borderId="0" xfId="5" applyNumberFormat="1" applyFill="1"/>
    <xf numFmtId="3" fontId="4" fillId="0" borderId="0" xfId="5" applyNumberFormat="1" applyFont="1"/>
    <xf numFmtId="5" fontId="45" fillId="0" borderId="0" xfId="4" applyNumberFormat="1" applyFont="1"/>
    <xf numFmtId="3" fontId="4" fillId="8" borderId="0" xfId="5" applyNumberFormat="1" applyFont="1" applyFill="1"/>
    <xf numFmtId="0" fontId="3" fillId="0" borderId="0" xfId="5" applyFont="1" applyFill="1"/>
    <xf numFmtId="10" fontId="9" fillId="0" borderId="0" xfId="0" applyNumberFormat="1" applyFont="1"/>
    <xf numFmtId="0" fontId="3" fillId="8" borderId="0" xfId="5" applyFont="1" applyFill="1"/>
    <xf numFmtId="3" fontId="9" fillId="0" borderId="0" xfId="5" applyNumberFormat="1" applyFont="1"/>
    <xf numFmtId="3" fontId="9" fillId="0" borderId="0" xfId="0" applyNumberFormat="1" applyFont="1"/>
    <xf numFmtId="5" fontId="3" fillId="0" borderId="0" xfId="4" applyNumberFormat="1" applyFont="1"/>
    <xf numFmtId="0" fontId="46" fillId="0" borderId="0" xfId="0" applyFont="1"/>
    <xf numFmtId="9" fontId="7" fillId="0" borderId="0" xfId="0" applyNumberFormat="1" applyFont="1"/>
    <xf numFmtId="3" fontId="4" fillId="0" borderId="0" xfId="5" applyNumberFormat="1" applyFont="1" applyFill="1"/>
    <xf numFmtId="0" fontId="3" fillId="8" borderId="0" xfId="0" applyFont="1" applyFill="1"/>
    <xf numFmtId="0" fontId="39" fillId="0" borderId="0" xfId="5" applyFont="1"/>
    <xf numFmtId="0" fontId="47" fillId="0" borderId="0" xfId="5" applyFont="1"/>
    <xf numFmtId="0" fontId="41" fillId="0" borderId="0" xfId="0" applyFont="1" applyFill="1"/>
    <xf numFmtId="2" fontId="10" fillId="11" borderId="0" xfId="5" applyNumberFormat="1" applyFont="1" applyFill="1"/>
    <xf numFmtId="174" fontId="0" fillId="11" borderId="0" xfId="0" applyNumberFormat="1" applyFill="1"/>
    <xf numFmtId="10" fontId="10" fillId="11" borderId="0" xfId="5" applyNumberFormat="1" applyFont="1" applyFill="1"/>
    <xf numFmtId="10" fontId="10" fillId="10" borderId="0" xfId="5" applyNumberFormat="1" applyFont="1" applyFill="1"/>
    <xf numFmtId="0" fontId="22" fillId="6" borderId="0" xfId="0" applyFont="1" applyFill="1" applyAlignment="1">
      <alignment horizontal="left"/>
    </xf>
    <xf numFmtId="0" fontId="2" fillId="0" borderId="0" xfId="0" quotePrefix="1" applyFont="1"/>
    <xf numFmtId="0" fontId="2" fillId="0" borderId="0" xfId="0" applyFont="1"/>
    <xf numFmtId="3" fontId="7" fillId="0" borderId="0" xfId="0" applyNumberFormat="1" applyFont="1"/>
    <xf numFmtId="0" fontId="7" fillId="0" borderId="0" xfId="0" applyFont="1" applyAlignment="1">
      <alignment horizontal="right"/>
    </xf>
    <xf numFmtId="0" fontId="49" fillId="0" borderId="0" xfId="0" applyFont="1"/>
    <xf numFmtId="0" fontId="50" fillId="0" borderId="0" xfId="0" applyFont="1"/>
    <xf numFmtId="0" fontId="51" fillId="0" borderId="0" xfId="0" applyFont="1" applyAlignment="1">
      <alignment horizontal="center"/>
    </xf>
    <xf numFmtId="0" fontId="4" fillId="12" borderId="0" xfId="0" applyFont="1" applyFill="1"/>
    <xf numFmtId="0" fontId="0" fillId="12" borderId="0" xfId="0" applyFill="1"/>
    <xf numFmtId="0" fontId="3" fillId="12" borderId="0" xfId="0" applyFont="1" applyFill="1"/>
    <xf numFmtId="0" fontId="52" fillId="12" borderId="0" xfId="0" applyFont="1" applyFill="1"/>
    <xf numFmtId="0" fontId="3" fillId="0" borderId="0" xfId="0" quotePrefix="1" applyFont="1"/>
    <xf numFmtId="0" fontId="38" fillId="0" borderId="0" xfId="0" applyFont="1"/>
    <xf numFmtId="0" fontId="47" fillId="0" borderId="0" xfId="0" applyFont="1"/>
    <xf numFmtId="0" fontId="7" fillId="0" borderId="0" xfId="0" quotePrefix="1" applyFont="1" applyFill="1"/>
    <xf numFmtId="3" fontId="9" fillId="0" borderId="0" xfId="0" applyNumberFormat="1" applyFont="1" applyFill="1"/>
    <xf numFmtId="4" fontId="9" fillId="0" borderId="0" xfId="5" applyNumberFormat="1" applyFont="1" applyFill="1"/>
    <xf numFmtId="4" fontId="9" fillId="0" borderId="0" xfId="0" applyNumberFormat="1" applyFont="1" applyFill="1"/>
    <xf numFmtId="174" fontId="18" fillId="0" borderId="0" xfId="0" applyNumberFormat="1" applyFont="1"/>
    <xf numFmtId="173" fontId="18" fillId="0" borderId="0" xfId="6" applyNumberFormat="1" applyFont="1"/>
    <xf numFmtId="7" fontId="3" fillId="0" borderId="0" xfId="0" applyNumberFormat="1" applyFont="1"/>
    <xf numFmtId="3" fontId="9" fillId="0" borderId="0" xfId="5" applyNumberFormat="1" applyFont="1" applyFill="1"/>
    <xf numFmtId="0" fontId="40" fillId="8" borderId="0" xfId="0" applyFont="1" applyFill="1"/>
    <xf numFmtId="7" fontId="1" fillId="0" borderId="0" xfId="0" applyNumberFormat="1" applyFont="1"/>
    <xf numFmtId="166" fontId="4" fillId="8" borderId="0" xfId="3" applyNumberFormat="1" applyFont="1" applyFill="1"/>
    <xf numFmtId="166" fontId="4" fillId="0" borderId="0" xfId="5" applyNumberFormat="1" applyFont="1"/>
    <xf numFmtId="164" fontId="3" fillId="0" borderId="0" xfId="0" applyNumberFormat="1" applyFont="1"/>
    <xf numFmtId="0" fontId="3" fillId="9" borderId="0" xfId="0" applyFont="1" applyFill="1"/>
    <xf numFmtId="3" fontId="3" fillId="0" borderId="1" xfId="0" applyNumberFormat="1" applyFont="1" applyBorder="1" applyProtection="1">
      <protection locked="0"/>
    </xf>
    <xf numFmtId="3" fontId="3" fillId="0" borderId="0" xfId="5" applyNumberFormat="1" applyFont="1"/>
    <xf numFmtId="3" fontId="3" fillId="0" borderId="0" xfId="5" applyNumberFormat="1"/>
    <xf numFmtId="3" fontId="3" fillId="0" borderId="0" xfId="5" applyNumberFormat="1" applyFill="1"/>
    <xf numFmtId="3" fontId="9" fillId="0" borderId="0" xfId="0" quotePrefix="1" applyNumberFormat="1" applyFont="1" applyFill="1"/>
    <xf numFmtId="3" fontId="9" fillId="8" borderId="0" xfId="5" applyNumberFormat="1" applyFont="1" applyFill="1"/>
    <xf numFmtId="3" fontId="9" fillId="8" borderId="0" xfId="0" quotePrefix="1" applyNumberFormat="1" applyFont="1" applyFill="1"/>
    <xf numFmtId="3" fontId="9" fillId="0" borderId="0" xfId="5" quotePrefix="1" applyNumberFormat="1" applyFont="1" applyFill="1"/>
    <xf numFmtId="0" fontId="22" fillId="13" borderId="0" xfId="0" applyFont="1" applyFill="1" applyAlignment="1">
      <alignment horizontal="left"/>
    </xf>
    <xf numFmtId="175" fontId="3" fillId="0" borderId="0" xfId="5" applyNumberFormat="1"/>
    <xf numFmtId="170" fontId="10" fillId="0" borderId="0" xfId="0" quotePrefix="1" applyNumberFormat="1" applyFont="1"/>
    <xf numFmtId="0" fontId="22" fillId="6" borderId="0" xfId="0" applyFont="1" applyFill="1" applyAlignment="1">
      <alignment horizontal="left"/>
    </xf>
    <xf numFmtId="176" fontId="10" fillId="0" borderId="0" xfId="6" quotePrefix="1" applyNumberFormat="1" applyFont="1" applyAlignment="1">
      <alignment horizontal="right"/>
    </xf>
    <xf numFmtId="177" fontId="10" fillId="0" borderId="0" xfId="0" applyNumberFormat="1" applyFont="1"/>
    <xf numFmtId="176" fontId="48" fillId="0" borderId="0" xfId="6" quotePrefix="1" applyNumberFormat="1" applyFont="1" applyAlignment="1">
      <alignment horizontal="right"/>
    </xf>
    <xf numFmtId="0" fontId="0" fillId="0" borderId="0" xfId="0" applyAlignment="1">
      <alignment horizontal="right"/>
    </xf>
    <xf numFmtId="0" fontId="2" fillId="0" borderId="0" xfId="0" applyFont="1" applyAlignment="1">
      <alignment horizontal="right"/>
    </xf>
    <xf numFmtId="174" fontId="10" fillId="8" borderId="0" xfId="0" applyNumberFormat="1" applyFont="1" applyFill="1"/>
    <xf numFmtId="0" fontId="23" fillId="0" borderId="0" xfId="0" applyFont="1" applyAlignment="1">
      <alignment horizontal="right"/>
    </xf>
    <xf numFmtId="177" fontId="10" fillId="8" borderId="0" xfId="0" applyNumberFormat="1" applyFont="1" applyFill="1"/>
    <xf numFmtId="174" fontId="10" fillId="14" borderId="0" xfId="0" applyNumberFormat="1" applyFont="1" applyFill="1"/>
    <xf numFmtId="177" fontId="10" fillId="14" borderId="0" xfId="0" applyNumberFormat="1" applyFont="1" applyFill="1"/>
    <xf numFmtId="3" fontId="17" fillId="9" borderId="0" xfId="0" applyNumberFormat="1" applyFont="1" applyFill="1" applyAlignment="1">
      <alignment horizontal="right"/>
    </xf>
    <xf numFmtId="174" fontId="18" fillId="14" borderId="0" xfId="0" applyNumberFormat="1" applyFont="1" applyFill="1"/>
    <xf numFmtId="177" fontId="18" fillId="14" borderId="0" xfId="0" applyNumberFormat="1" applyFont="1" applyFill="1"/>
    <xf numFmtId="9" fontId="23" fillId="0" borderId="0" xfId="0" applyNumberFormat="1" applyFont="1"/>
    <xf numFmtId="0" fontId="53" fillId="0" borderId="0" xfId="0" applyFont="1"/>
    <xf numFmtId="0" fontId="53" fillId="8" borderId="0" xfId="0" applyFont="1" applyFill="1"/>
    <xf numFmtId="0" fontId="2" fillId="0" borderId="0" xfId="0" applyFont="1" applyAlignment="1">
      <alignment horizontal="left"/>
    </xf>
    <xf numFmtId="176" fontId="10" fillId="8" borderId="0" xfId="6" quotePrefix="1" applyNumberFormat="1" applyFont="1" applyFill="1" applyAlignment="1">
      <alignment horizontal="right"/>
    </xf>
    <xf numFmtId="176" fontId="10" fillId="14" borderId="0" xfId="6" quotePrefix="1" applyNumberFormat="1" applyFont="1" applyFill="1" applyAlignment="1">
      <alignment horizontal="right"/>
    </xf>
    <xf numFmtId="0" fontId="2" fillId="0" borderId="0" xfId="0" quotePrefix="1" applyFont="1" applyAlignment="1">
      <alignment horizontal="right"/>
    </xf>
    <xf numFmtId="166" fontId="7" fillId="0" borderId="0" xfId="0" applyNumberFormat="1" applyFont="1"/>
    <xf numFmtId="0" fontId="7" fillId="8" borderId="0" xfId="0" applyFont="1" applyFill="1"/>
    <xf numFmtId="37" fontId="7" fillId="0" borderId="0" xfId="0" applyNumberFormat="1" applyFont="1"/>
    <xf numFmtId="176" fontId="0" fillId="0" borderId="0" xfId="0" applyNumberFormat="1"/>
    <xf numFmtId="166" fontId="0" fillId="0" borderId="0" xfId="0" applyNumberFormat="1" applyAlignment="1">
      <alignment horizontal="right"/>
    </xf>
    <xf numFmtId="3" fontId="9" fillId="8" borderId="0" xfId="0" applyNumberFormat="1" applyFont="1" applyFill="1"/>
    <xf numFmtId="0" fontId="22" fillId="6" borderId="0" xfId="0" applyFont="1" applyFill="1" applyAlignment="1">
      <alignment horizontal="left"/>
    </xf>
    <xf numFmtId="1" fontId="8" fillId="0" borderId="0" xfId="0" applyNumberFormat="1" applyFont="1" applyBorder="1" applyProtection="1">
      <protection locked="0"/>
    </xf>
    <xf numFmtId="0" fontId="23" fillId="0" borderId="0" xfId="0" quotePrefix="1" applyFont="1"/>
    <xf numFmtId="0" fontId="17" fillId="0" borderId="0" xfId="0" quotePrefix="1" applyFont="1"/>
    <xf numFmtId="0" fontId="3" fillId="0" borderId="0" xfId="6" quotePrefix="1" applyNumberFormat="1" applyFont="1" applyAlignment="1">
      <alignment horizontal="left"/>
    </xf>
    <xf numFmtId="9" fontId="23" fillId="8" borderId="0" xfId="0" applyNumberFormat="1" applyFont="1" applyFill="1"/>
    <xf numFmtId="0" fontId="54" fillId="0" borderId="0" xfId="0" quotePrefix="1" applyFont="1"/>
    <xf numFmtId="0" fontId="16" fillId="15" borderId="0" xfId="0" applyFont="1" applyFill="1"/>
    <xf numFmtId="0" fontId="0" fillId="15" borderId="0" xfId="0" applyFill="1"/>
    <xf numFmtId="0" fontId="8" fillId="0" borderId="0" xfId="0" applyFont="1" applyAlignment="1"/>
    <xf numFmtId="164" fontId="8" fillId="0" borderId="0" xfId="0" applyNumberFormat="1" applyFont="1"/>
    <xf numFmtId="0" fontId="3" fillId="0" borderId="0" xfId="5" quotePrefix="1"/>
    <xf numFmtId="2" fontId="9" fillId="0" borderId="0" xfId="0" quotePrefix="1" applyNumberFormat="1" applyFont="1"/>
    <xf numFmtId="2" fontId="10" fillId="0" borderId="0" xfId="0" quotePrefix="1" applyNumberFormat="1" applyFont="1" applyAlignment="1">
      <alignment horizontal="right"/>
    </xf>
    <xf numFmtId="0" fontId="40" fillId="8" borderId="0" xfId="0" applyFont="1" applyFill="1" applyAlignment="1">
      <alignment horizontal="right"/>
    </xf>
    <xf numFmtId="2" fontId="2" fillId="0" borderId="0" xfId="0" applyNumberFormat="1" applyFont="1"/>
    <xf numFmtId="164" fontId="43" fillId="0" borderId="0" xfId="0" applyNumberFormat="1" applyFont="1"/>
    <xf numFmtId="0" fontId="22" fillId="6" borderId="0" xfId="0" applyFont="1" applyFill="1" applyAlignment="1">
      <alignment horizontal="left"/>
    </xf>
    <xf numFmtId="0" fontId="56" fillId="0" borderId="0" xfId="0" applyFont="1"/>
    <xf numFmtId="0" fontId="27" fillId="0" borderId="0" xfId="5" applyFont="1" applyBorder="1"/>
    <xf numFmtId="0" fontId="27" fillId="0" borderId="0" xfId="0" applyFont="1"/>
    <xf numFmtId="0" fontId="43" fillId="0" borderId="0" xfId="5" quotePrefix="1" applyFont="1"/>
    <xf numFmtId="2" fontId="9" fillId="8" borderId="0" xfId="0" applyNumberFormat="1" applyFont="1" applyFill="1"/>
    <xf numFmtId="2" fontId="9" fillId="8" borderId="0" xfId="5" applyNumberFormat="1" applyFont="1" applyFill="1"/>
    <xf numFmtId="0" fontId="38" fillId="8" borderId="0" xfId="0" applyFont="1" applyFill="1"/>
    <xf numFmtId="2" fontId="3" fillId="8" borderId="0" xfId="5" applyNumberFormat="1" applyFill="1"/>
    <xf numFmtId="2" fontId="35" fillId="8" borderId="0" xfId="5" applyNumberFormat="1" applyFont="1" applyFill="1"/>
    <xf numFmtId="174" fontId="3" fillId="8" borderId="0" xfId="0" applyNumberFormat="1" applyFont="1" applyFill="1"/>
    <xf numFmtId="0" fontId="41" fillId="8" borderId="0" xfId="0" applyFont="1" applyFill="1" applyAlignment="1">
      <alignment horizontal="left"/>
    </xf>
    <xf numFmtId="0" fontId="57" fillId="0" borderId="0" xfId="0" quotePrefix="1" applyFont="1"/>
    <xf numFmtId="0" fontId="55" fillId="8" borderId="0" xfId="0" quotePrefix="1" applyFont="1" applyFill="1"/>
    <xf numFmtId="165" fontId="17" fillId="8" borderId="0" xfId="6" applyNumberFormat="1" applyFont="1" applyFill="1"/>
    <xf numFmtId="7" fontId="0" fillId="8" borderId="0" xfId="0" applyNumberFormat="1" applyFill="1"/>
    <xf numFmtId="5" fontId="2" fillId="8" borderId="0" xfId="4" applyNumberFormat="1" applyFill="1"/>
    <xf numFmtId="165" fontId="2" fillId="8" borderId="0" xfId="6" applyNumberFormat="1" applyFill="1"/>
    <xf numFmtId="0" fontId="8" fillId="8" borderId="0" xfId="0" applyFont="1" applyFill="1"/>
    <xf numFmtId="165" fontId="0" fillId="8" borderId="0" xfId="0" applyNumberFormat="1" applyFill="1"/>
    <xf numFmtId="0" fontId="42" fillId="0" borderId="0" xfId="0" applyFont="1"/>
    <xf numFmtId="0" fontId="58" fillId="0" borderId="0" xfId="0" applyFont="1"/>
    <xf numFmtId="0" fontId="3" fillId="0" borderId="0" xfId="0" applyFont="1" applyAlignment="1"/>
    <xf numFmtId="0" fontId="3" fillId="0" borderId="0" xfId="0" applyFont="1" applyAlignment="1">
      <alignment horizontal="left"/>
    </xf>
    <xf numFmtId="0" fontId="43" fillId="0" borderId="0" xfId="0" applyFont="1"/>
    <xf numFmtId="0" fontId="2" fillId="8" borderId="0" xfId="0" applyFont="1" applyFill="1"/>
    <xf numFmtId="0" fontId="4" fillId="8" borderId="0" xfId="0" applyFont="1" applyFill="1"/>
    <xf numFmtId="165" fontId="41" fillId="0" borderId="0" xfId="6" applyNumberFormat="1" applyFont="1"/>
    <xf numFmtId="0" fontId="40" fillId="0" borderId="0" xfId="0" applyFont="1" applyFill="1"/>
    <xf numFmtId="5" fontId="17" fillId="0" borderId="0" xfId="4" applyNumberFormat="1" applyFont="1"/>
    <xf numFmtId="5" fontId="17" fillId="0" borderId="0" xfId="4" quotePrefix="1" applyNumberFormat="1" applyFont="1"/>
    <xf numFmtId="0" fontId="63" fillId="0" borderId="0" xfId="7" applyFont="1" applyFill="1"/>
    <xf numFmtId="0" fontId="43" fillId="0" borderId="0" xfId="5" applyFont="1"/>
    <xf numFmtId="0" fontId="15" fillId="8" borderId="0" xfId="2" quotePrefix="1" applyFont="1" applyFill="1"/>
    <xf numFmtId="0" fontId="39" fillId="0" borderId="0" xfId="0" quotePrefix="1" applyFont="1"/>
    <xf numFmtId="0" fontId="47" fillId="0" borderId="0" xfId="0" quotePrefix="1" applyFont="1"/>
    <xf numFmtId="0" fontId="16" fillId="8" borderId="0" xfId="0" applyFont="1" applyFill="1"/>
    <xf numFmtId="0" fontId="24" fillId="8" borderId="0" xfId="0" applyFont="1" applyFill="1"/>
    <xf numFmtId="166" fontId="64" fillId="0" borderId="0" xfId="0" applyNumberFormat="1" applyFont="1"/>
    <xf numFmtId="176" fontId="10" fillId="0" borderId="0" xfId="6" quotePrefix="1" applyNumberFormat="1" applyFont="1" applyFill="1" applyAlignment="1">
      <alignment horizontal="right"/>
    </xf>
    <xf numFmtId="0" fontId="39" fillId="0" borderId="0" xfId="0" applyFont="1"/>
    <xf numFmtId="0" fontId="8" fillId="17" borderId="0" xfId="0" applyFont="1" applyFill="1"/>
    <xf numFmtId="3" fontId="43" fillId="0" borderId="0" xfId="5" applyNumberFormat="1" applyFont="1"/>
    <xf numFmtId="0" fontId="65" fillId="18" borderId="0" xfId="0" applyFont="1" applyFill="1"/>
    <xf numFmtId="0" fontId="3" fillId="0" borderId="0" xfId="0" quotePrefix="1" applyFont="1" applyAlignment="1">
      <alignment horizontal="left"/>
    </xf>
    <xf numFmtId="0" fontId="23" fillId="0" borderId="0" xfId="0" quotePrefix="1" applyFont="1" applyAlignment="1">
      <alignment horizontal="left"/>
    </xf>
    <xf numFmtId="0" fontId="23" fillId="0" borderId="0" xfId="0" applyFont="1" applyFill="1"/>
    <xf numFmtId="37" fontId="0" fillId="0" borderId="0" xfId="0" applyNumberFormat="1"/>
    <xf numFmtId="37" fontId="4" fillId="0" borderId="0" xfId="3" applyNumberFormat="1" applyFont="1"/>
    <xf numFmtId="0" fontId="7" fillId="0" borderId="0" xfId="0" applyFont="1" applyAlignment="1">
      <alignment horizontal="center"/>
    </xf>
    <xf numFmtId="164" fontId="23" fillId="0" borderId="0" xfId="0" applyNumberFormat="1" applyFont="1"/>
    <xf numFmtId="164" fontId="45" fillId="9" borderId="0" xfId="0" applyNumberFormat="1" applyFont="1" applyFill="1"/>
    <xf numFmtId="164" fontId="39" fillId="9" borderId="0" xfId="0" applyNumberFormat="1" applyFont="1" applyFill="1"/>
    <xf numFmtId="0" fontId="66" fillId="19" borderId="0" xfId="0" applyFont="1" applyFill="1"/>
    <xf numFmtId="0" fontId="7" fillId="0" borderId="0" xfId="0" quotePrefix="1" applyFont="1" applyAlignment="1">
      <alignment horizontal="right"/>
    </xf>
    <xf numFmtId="174" fontId="47" fillId="0" borderId="0" xfId="0" applyNumberFormat="1" applyFont="1"/>
    <xf numFmtId="2" fontId="3" fillId="0" borderId="0" xfId="5" applyNumberFormat="1" applyFont="1" applyAlignment="1">
      <alignment horizontal="right"/>
    </xf>
    <xf numFmtId="2" fontId="38" fillId="0" borderId="0" xfId="5" applyNumberFormat="1" applyFont="1"/>
    <xf numFmtId="0" fontId="7" fillId="0" borderId="0" xfId="0" applyFont="1" applyAlignment="1">
      <alignment horizontal="left"/>
    </xf>
    <xf numFmtId="177" fontId="10" fillId="0" borderId="0" xfId="0" quotePrefix="1" applyNumberFormat="1" applyFont="1"/>
    <xf numFmtId="0" fontId="7" fillId="0" borderId="21" xfId="0" applyFont="1" applyBorder="1" applyAlignment="1">
      <alignment horizontal="right"/>
    </xf>
    <xf numFmtId="0" fontId="7" fillId="0" borderId="21" xfId="0" quotePrefix="1" applyFont="1" applyBorder="1" applyAlignment="1">
      <alignment horizontal="right"/>
    </xf>
    <xf numFmtId="0" fontId="66" fillId="19" borderId="21" xfId="0" applyFont="1" applyFill="1" applyBorder="1"/>
    <xf numFmtId="176" fontId="10" fillId="0" borderId="21" xfId="6" quotePrefix="1" applyNumberFormat="1" applyFont="1" applyBorder="1" applyAlignment="1">
      <alignment horizontal="right"/>
    </xf>
    <xf numFmtId="0" fontId="0" fillId="0" borderId="21" xfId="0" applyBorder="1"/>
    <xf numFmtId="0" fontId="3" fillId="0" borderId="0" xfId="0" applyFont="1" applyAlignment="1">
      <alignment vertical="center"/>
    </xf>
    <xf numFmtId="0" fontId="3" fillId="0" borderId="0" xfId="0" quotePrefix="1" applyFont="1" applyAlignment="1">
      <alignment vertical="center"/>
    </xf>
    <xf numFmtId="0" fontId="59" fillId="0" borderId="0" xfId="0" applyFont="1" applyAlignment="1">
      <alignment vertical="center"/>
    </xf>
    <xf numFmtId="0" fontId="7" fillId="0" borderId="23" xfId="0" quotePrefix="1" applyFont="1" applyBorder="1"/>
    <xf numFmtId="177" fontId="10" fillId="0" borderId="24" xfId="0" applyNumberFormat="1" applyFont="1" applyBorder="1"/>
    <xf numFmtId="0" fontId="7" fillId="0" borderId="23" xfId="0" applyFont="1" applyBorder="1"/>
    <xf numFmtId="3" fontId="7" fillId="0" borderId="24" xfId="0" applyNumberFormat="1" applyFont="1" applyBorder="1"/>
    <xf numFmtId="176" fontId="48" fillId="0" borderId="24" xfId="6" quotePrefix="1" applyNumberFormat="1" applyFont="1" applyBorder="1" applyAlignment="1">
      <alignment horizontal="right"/>
    </xf>
    <xf numFmtId="176" fontId="48" fillId="0" borderId="25" xfId="6" quotePrefix="1" applyNumberFormat="1" applyFont="1" applyBorder="1" applyAlignment="1">
      <alignment horizontal="right"/>
    </xf>
    <xf numFmtId="176" fontId="48" fillId="0" borderId="23" xfId="6" quotePrefix="1" applyNumberFormat="1" applyFont="1" applyBorder="1" applyAlignment="1">
      <alignment horizontal="right"/>
    </xf>
    <xf numFmtId="176" fontId="10" fillId="0" borderId="23" xfId="6" quotePrefix="1" applyNumberFormat="1" applyFont="1" applyBorder="1" applyAlignment="1">
      <alignment horizontal="right"/>
    </xf>
    <xf numFmtId="176" fontId="10" fillId="0" borderId="24" xfId="6" quotePrefix="1" applyNumberFormat="1" applyFont="1" applyBorder="1" applyAlignment="1">
      <alignment horizontal="right"/>
    </xf>
    <xf numFmtId="176" fontId="10" fillId="0" borderId="25" xfId="6" quotePrefix="1" applyNumberFormat="1" applyFont="1" applyBorder="1" applyAlignment="1">
      <alignment horizontal="right"/>
    </xf>
    <xf numFmtId="176" fontId="10" fillId="0" borderId="23" xfId="6" quotePrefix="1" applyNumberFormat="1" applyFont="1" applyFill="1" applyBorder="1" applyAlignment="1">
      <alignment horizontal="right"/>
    </xf>
    <xf numFmtId="176" fontId="10" fillId="0" borderId="24" xfId="6" quotePrefix="1" applyNumberFormat="1" applyFont="1" applyFill="1" applyBorder="1" applyAlignment="1">
      <alignment horizontal="right"/>
    </xf>
    <xf numFmtId="176" fontId="10" fillId="0" borderId="25" xfId="6" quotePrefix="1" applyNumberFormat="1" applyFont="1" applyFill="1" applyBorder="1" applyAlignment="1">
      <alignment horizontal="right"/>
    </xf>
    <xf numFmtId="0" fontId="3" fillId="0" borderId="0" xfId="0" applyFont="1" applyFill="1" applyBorder="1"/>
    <xf numFmtId="0" fontId="17" fillId="0" borderId="0" xfId="5" quotePrefix="1" applyFont="1"/>
    <xf numFmtId="177" fontId="10" fillId="0" borderId="0" xfId="0" applyNumberFormat="1" applyFont="1" applyFill="1"/>
    <xf numFmtId="177" fontId="10" fillId="0" borderId="22" xfId="0" applyNumberFormat="1" applyFont="1" applyBorder="1"/>
    <xf numFmtId="0" fontId="7" fillId="0" borderId="26" xfId="0" applyFont="1" applyBorder="1" applyAlignment="1">
      <alignment horizontal="right"/>
    </xf>
    <xf numFmtId="177" fontId="10" fillId="0" borderId="26" xfId="0" applyNumberFormat="1" applyFont="1" applyBorder="1"/>
    <xf numFmtId="0" fontId="0" fillId="0" borderId="26" xfId="0" applyBorder="1"/>
    <xf numFmtId="176" fontId="10" fillId="0" borderId="26" xfId="6" quotePrefix="1" applyNumberFormat="1" applyFont="1" applyBorder="1" applyAlignment="1">
      <alignment horizontal="right"/>
    </xf>
    <xf numFmtId="176" fontId="10" fillId="0" borderId="22" xfId="6" quotePrefix="1" applyNumberFormat="1" applyFont="1" applyBorder="1" applyAlignment="1">
      <alignment horizontal="right"/>
    </xf>
    <xf numFmtId="0" fontId="67" fillId="0" borderId="0" xfId="0" applyFont="1"/>
    <xf numFmtId="176" fontId="48" fillId="0" borderId="22" xfId="6" quotePrefix="1" applyNumberFormat="1" applyFont="1" applyBorder="1" applyAlignment="1">
      <alignment horizontal="right"/>
    </xf>
    <xf numFmtId="0" fontId="47" fillId="0" borderId="26" xfId="0" applyFont="1" applyBorder="1" applyAlignment="1">
      <alignment horizontal="left"/>
    </xf>
    <xf numFmtId="176" fontId="48" fillId="0" borderId="26" xfId="6" quotePrefix="1" applyNumberFormat="1" applyFont="1" applyBorder="1" applyAlignment="1">
      <alignment horizontal="right"/>
    </xf>
    <xf numFmtId="0" fontId="3" fillId="0" borderId="26" xfId="0" applyFont="1" applyBorder="1"/>
    <xf numFmtId="0" fontId="16" fillId="12" borderId="0" xfId="0" applyFont="1" applyFill="1"/>
    <xf numFmtId="0" fontId="27" fillId="12" borderId="0" xfId="0" applyFont="1" applyFill="1"/>
    <xf numFmtId="0" fontId="7" fillId="0" borderId="26" xfId="0" applyFont="1" applyBorder="1"/>
    <xf numFmtId="177" fontId="44" fillId="0" borderId="0" xfId="0" applyNumberFormat="1" applyFont="1" applyAlignment="1">
      <alignment horizontal="center"/>
    </xf>
    <xf numFmtId="0" fontId="2" fillId="0" borderId="0" xfId="0" applyFont="1" applyAlignment="1">
      <alignment horizontal="center"/>
    </xf>
    <xf numFmtId="0" fontId="7" fillId="0" borderId="0" xfId="0" applyFont="1" applyBorder="1" applyAlignment="1">
      <alignment horizontal="right"/>
    </xf>
    <xf numFmtId="0" fontId="0" fillId="0" borderId="0" xfId="0" applyBorder="1"/>
    <xf numFmtId="0" fontId="69" fillId="6" borderId="0" xfId="0" applyFont="1" applyFill="1" applyAlignment="1">
      <alignment horizontal="left"/>
    </xf>
    <xf numFmtId="0" fontId="3" fillId="16" borderId="18" xfId="0" applyFont="1" applyFill="1" applyBorder="1" applyAlignment="1">
      <alignment horizontal="center"/>
    </xf>
    <xf numFmtId="0" fontId="3" fillId="16" borderId="19" xfId="0" applyFont="1" applyFill="1" applyBorder="1" applyAlignment="1">
      <alignment horizontal="center"/>
    </xf>
    <xf numFmtId="0" fontId="3" fillId="16" borderId="20" xfId="0" applyFont="1" applyFill="1" applyBorder="1" applyAlignment="1">
      <alignment horizontal="center"/>
    </xf>
    <xf numFmtId="0" fontId="23" fillId="16" borderId="0" xfId="0" applyFont="1" applyFill="1" applyAlignment="1">
      <alignment horizontal="center"/>
    </xf>
    <xf numFmtId="0" fontId="13" fillId="0" borderId="0" xfId="0" quotePrefix="1" applyFont="1" applyFill="1" applyAlignment="1">
      <alignment horizontal="center"/>
    </xf>
    <xf numFmtId="0" fontId="22" fillId="6" borderId="0" xfId="0" applyFont="1" applyFill="1" applyAlignment="1">
      <alignment horizontal="left"/>
    </xf>
    <xf numFmtId="0" fontId="3" fillId="2" borderId="0" xfId="5" applyFont="1" applyFill="1" applyAlignment="1">
      <alignment horizontal="center"/>
    </xf>
    <xf numFmtId="0" fontId="8" fillId="2" borderId="0" xfId="0" quotePrefix="1" applyFont="1" applyFill="1" applyAlignment="1">
      <alignment horizontal="center"/>
    </xf>
    <xf numFmtId="0" fontId="4" fillId="7" borderId="0" xfId="5" applyFont="1" applyFill="1" applyAlignment="1">
      <alignment horizontal="center"/>
    </xf>
    <xf numFmtId="0" fontId="4" fillId="0" borderId="0" xfId="5" quotePrefix="1" applyFont="1" applyAlignment="1">
      <alignment horizontal="center"/>
    </xf>
    <xf numFmtId="0" fontId="4" fillId="20" borderId="0" xfId="5" applyFont="1" applyFill="1" applyAlignment="1">
      <alignment horizontal="center"/>
    </xf>
    <xf numFmtId="0" fontId="47" fillId="0" borderId="0" xfId="0" applyFont="1" applyAlignment="1">
      <alignment horizontal="center"/>
    </xf>
    <xf numFmtId="0" fontId="47" fillId="0" borderId="27" xfId="0" applyFont="1" applyBorder="1" applyAlignment="1">
      <alignment horizontal="center"/>
    </xf>
    <xf numFmtId="0" fontId="7" fillId="8" borderId="0" xfId="0" applyFont="1" applyFill="1" applyAlignment="1">
      <alignment horizontal="center"/>
    </xf>
    <xf numFmtId="0" fontId="3" fillId="2" borderId="0" xfId="5" applyFont="1" applyFill="1" applyAlignment="1">
      <alignment horizontal="left"/>
    </xf>
    <xf numFmtId="0" fontId="3" fillId="7" borderId="0" xfId="5" applyFont="1" applyFill="1" applyAlignment="1">
      <alignment horizontal="center"/>
    </xf>
    <xf numFmtId="0" fontId="60" fillId="0" borderId="0" xfId="7"/>
    <xf numFmtId="0" fontId="5" fillId="0" borderId="0" xfId="0" applyFont="1" applyAlignment="1">
      <alignment vertical="center"/>
    </xf>
  </cellXfs>
  <cellStyles count="8">
    <cellStyle name="10" xfId="1"/>
    <cellStyle name="12" xfId="2"/>
    <cellStyle name="Comma" xfId="3" builtinId="3"/>
    <cellStyle name="Currency" xfId="4" builtinId="4"/>
    <cellStyle name="Hyperlink" xfId="7" builtinId="8"/>
    <cellStyle name="Normal" xfId="0" builtinId="0"/>
    <cellStyle name="Normal_MiscFinancA" xfId="5"/>
    <cellStyle name="Percent" xfId="6" builtinId="5"/>
  </cellStyles>
  <dxfs count="19">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000FF"/>
      <color rgb="FF308032"/>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2.xml.rels><?xml version="1.0" encoding="UTF-8" standalone="yes"?>
<Relationships xmlns="http://schemas.openxmlformats.org/package/2006/relationships"><Relationship Id="rId1" Type="http://schemas.openxmlformats.org/officeDocument/2006/relationships/image" Target="../media/image1.jpeg"/></Relationships>
</file>

<file path=xl/charts/_rels/chart14.xml.rels><?xml version="1.0" encoding="UTF-8" standalone="yes"?>
<Relationships xmlns="http://schemas.openxmlformats.org/package/2006/relationships"><Relationship Id="rId1" Type="http://schemas.openxmlformats.org/officeDocument/2006/relationships/image" Target="../media/image1.jpeg"/></Relationships>
</file>

<file path=xl/charts/_rels/chart20.xml.rels><?xml version="1.0" encoding="UTF-8" standalone="yes"?>
<Relationships xmlns="http://schemas.openxmlformats.org/package/2006/relationships"><Relationship Id="rId1" Type="http://schemas.openxmlformats.org/officeDocument/2006/relationships/image" Target="../media/image1.jpeg"/></Relationships>
</file>

<file path=xl/charts/_rels/chart22.xml.rels><?xml version="1.0" encoding="UTF-8" standalone="yes"?>
<Relationships xmlns="http://schemas.openxmlformats.org/package/2006/relationships"><Relationship Id="rId1" Type="http://schemas.openxmlformats.org/officeDocument/2006/relationships/image" Target="../media/image1.jpeg"/></Relationships>
</file>

<file path=xl/charts/_rels/chart28.xml.rels><?xml version="1.0" encoding="UTF-8" standalone="yes"?>
<Relationships xmlns="http://schemas.openxmlformats.org/package/2006/relationships"><Relationship Id="rId1" Type="http://schemas.openxmlformats.org/officeDocument/2006/relationships/image" Target="../media/image1.jpeg"/></Relationships>
</file>

<file path=xl/charts/_rels/chart30.xml.rels><?xml version="1.0" encoding="UTF-8" standalone="yes"?>
<Relationships xmlns="http://schemas.openxmlformats.org/package/2006/relationships"><Relationship Id="rId1" Type="http://schemas.openxmlformats.org/officeDocument/2006/relationships/image" Target="../media/image1.jpeg"/></Relationships>
</file>

<file path=xl/charts/_rels/chart36.xml.rels><?xml version="1.0" encoding="UTF-8" standalone="yes"?>
<Relationships xmlns="http://schemas.openxmlformats.org/package/2006/relationships"><Relationship Id="rId1" Type="http://schemas.openxmlformats.org/officeDocument/2006/relationships/image" Target="../media/image1.jpeg"/></Relationships>
</file>

<file path=xl/charts/_rels/chart38.xml.rels><?xml version="1.0" encoding="UTF-8" standalone="yes"?>
<Relationships xmlns="http://schemas.openxmlformats.org/package/2006/relationships"><Relationship Id="rId1" Type="http://schemas.openxmlformats.org/officeDocument/2006/relationships/image" Target="../media/image1.jpeg"/></Relationships>
</file>

<file path=xl/charts/_rels/chart4.xml.rels><?xml version="1.0" encoding="UTF-8" standalone="yes"?>
<Relationships xmlns="http://schemas.openxmlformats.org/package/2006/relationships"><Relationship Id="rId1" Type="http://schemas.openxmlformats.org/officeDocument/2006/relationships/image" Target="../media/image1.jpeg"/></Relationships>
</file>

<file path=xl/charts/_rels/chart42.xml.rels><?xml version="1.0" encoding="UTF-8" standalone="yes"?>
<Relationships xmlns="http://schemas.openxmlformats.org/package/2006/relationships"><Relationship Id="rId1" Type="http://schemas.openxmlformats.org/officeDocument/2006/relationships/image" Target="../media/image1.jpeg"/></Relationships>
</file>

<file path=xl/charts/_rels/chart44.xml.rels><?xml version="1.0" encoding="UTF-8" standalone="yes"?>
<Relationships xmlns="http://schemas.openxmlformats.org/package/2006/relationships"><Relationship Id="rId1" Type="http://schemas.openxmlformats.org/officeDocument/2006/relationships/image" Target="../media/image1.jpeg"/></Relationships>
</file>

<file path=xl/charts/_rels/chart6.xml.rels><?xml version="1.0" encoding="UTF-8" standalone="yes"?>
<Relationships xmlns="http://schemas.openxmlformats.org/package/2006/relationships"><Relationship Id="rId1" Type="http://schemas.openxmlformats.org/officeDocument/2006/relationships/image" Target="../media/image1.jpeg"/></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2.2 - Singles Penalty (%) As  Function of Person 1's Gross Income (X-axis)  For Various Values of Person 2's Gross Income (the Legend).  Singles' Penalty is in Percent of the Combined Gross Income. Incomes are in $1000's. (Goes with Table 2.2)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5"/>
          <c:order val="4"/>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7"/>
          <c:order val="5"/>
          <c:spPr>
            <a:ln w="12700">
              <a:solidFill>
                <a:srgbClr val="0000FF"/>
              </a:solidFill>
              <a:prstDash val="solid"/>
            </a:ln>
          </c:spPr>
          <c:marker>
            <c:symbol val="dot"/>
            <c:size val="5"/>
            <c:spPr>
              <a:noFill/>
              <a:ln>
                <a:solidFill>
                  <a:srgbClr val="0000FF"/>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0716032"/>
        <c:axId val="130717952"/>
      </c:lineChart>
      <c:catAx>
        <c:axId val="130716032"/>
        <c:scaling>
          <c:orientation val="minMax"/>
        </c:scaling>
        <c:delete val="0"/>
        <c:axPos val="b"/>
        <c:numFmt formatCode="0" sourceLinked="0"/>
        <c:majorTickMark val="out"/>
        <c:minorTickMark val="none"/>
        <c:tickLblPos val="nextTo"/>
        <c:spPr>
          <a:ln w="9525">
            <a:noFill/>
          </a:ln>
        </c:spPr>
        <c:txPr>
          <a:bodyPr rot="-5400000" vert="horz"/>
          <a:lstStyle/>
          <a:p>
            <a:pPr>
              <a:defRPr sz="250" b="0" i="0" u="none" strike="noStrike" baseline="0">
                <a:solidFill>
                  <a:srgbClr val="000000"/>
                </a:solidFill>
                <a:latin typeface="Arial"/>
                <a:ea typeface="Arial"/>
                <a:cs typeface="Arial"/>
              </a:defRPr>
            </a:pPr>
            <a:endParaRPr lang="en-US"/>
          </a:p>
        </c:txPr>
        <c:crossAx val="130717952"/>
        <c:crosses val="autoZero"/>
        <c:auto val="1"/>
        <c:lblAlgn val="ctr"/>
        <c:lblOffset val="700"/>
        <c:tickLblSkip val="1"/>
        <c:tickMarkSkip val="1"/>
        <c:noMultiLvlLbl val="0"/>
      </c:catAx>
      <c:valAx>
        <c:axId val="13071795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en-US"/>
          </a:p>
        </c:txPr>
        <c:crossAx val="130716032"/>
        <c:crosses val="autoZero"/>
        <c:crossBetween val="between"/>
      </c:valAx>
      <c:dTable>
        <c:showHorzBorder val="1"/>
        <c:showVertBorder val="1"/>
        <c:showOutline val="1"/>
        <c:showKeys val="1"/>
        <c:spPr>
          <a:ln w="3175">
            <a:solidFill>
              <a:srgbClr val="000000"/>
            </a:solidFill>
            <a:prstDash val="solid"/>
          </a:ln>
        </c:spPr>
        <c:txPr>
          <a:bodyPr/>
          <a:lstStyle/>
          <a:p>
            <a:pPr rtl="0">
              <a:defRPr sz="250" b="0" i="0" u="none" strike="noStrike" baseline="0">
                <a:solidFill>
                  <a:srgbClr val="000000"/>
                </a:solidFill>
                <a:latin typeface="Arial"/>
                <a:ea typeface="Arial"/>
                <a:cs typeface="Arial"/>
              </a:defRPr>
            </a:pPr>
            <a:endParaRPr lang="en-US"/>
          </a:p>
        </c:txPr>
      </c:dTable>
      <c:spPr>
        <a:solidFill>
          <a:srgbClr val="CCCC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8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2.1 - Singles' Penalty as a Function of Person 1's Gross Income 
for Various Values of Person 2's Gross Income (the Legend), 2004
(Goes with Table 2.1)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4"/>
          <c:order val="4"/>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5"/>
          <c:order val="5"/>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6"/>
          <c:order val="6"/>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1762816"/>
        <c:axId val="131781376"/>
      </c:lineChart>
      <c:catAx>
        <c:axId val="131762816"/>
        <c:scaling>
          <c:orientation val="minMax"/>
        </c:scaling>
        <c:delete val="0"/>
        <c:axPos val="b"/>
        <c:numFmt formatCode="0" sourceLinked="0"/>
        <c:majorTickMark val="out"/>
        <c:minorTickMark val="none"/>
        <c:tickLblPos val="nextTo"/>
        <c:spPr>
          <a:ln w="9525">
            <a:noFill/>
          </a:ln>
        </c:spPr>
        <c:txPr>
          <a:bodyPr rot="-5400000" vert="horz"/>
          <a:lstStyle/>
          <a:p>
            <a:pPr>
              <a:defRPr sz="150" b="0" i="0" u="none" strike="noStrike" baseline="0">
                <a:solidFill>
                  <a:srgbClr val="000000"/>
                </a:solidFill>
                <a:latin typeface="Arial"/>
                <a:ea typeface="Arial"/>
                <a:cs typeface="Arial"/>
              </a:defRPr>
            </a:pPr>
            <a:endParaRPr lang="en-US"/>
          </a:p>
        </c:txPr>
        <c:crossAx val="131781376"/>
        <c:crosses val="autoZero"/>
        <c:auto val="1"/>
        <c:lblAlgn val="ctr"/>
        <c:lblOffset val="100"/>
        <c:tickLblSkip val="1"/>
        <c:tickMarkSkip val="1"/>
        <c:noMultiLvlLbl val="0"/>
      </c:catAx>
      <c:valAx>
        <c:axId val="1317813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176281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80" verticalDpi="180" copies="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4.2.B - Singles' Penalty (% of Combined Gross Income) As A Function of Combined Gross Income (X-axis).  For Various Values of the Lower Earner's Gross Income (Expressed As A Percent of Their Combined Gross Income) (the Legend).  (Goes with Table 4.2)</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4"/>
          <c:order val="3"/>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4"/>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5"/>
          <c:spPr>
            <a:ln w="12700">
              <a:solidFill>
                <a:srgbClr val="00CCFF"/>
              </a:solidFill>
              <a:prstDash val="solid"/>
            </a:ln>
          </c:spPr>
          <c:marker>
            <c:symbol val="dash"/>
            <c:size val="10"/>
            <c:spPr>
              <a:noFill/>
              <a:ln>
                <a:solidFill>
                  <a:srgbClr val="00CCFF"/>
                </a:solidFill>
                <a:prstDash val="solid"/>
              </a:ln>
            </c:spPr>
          </c:marker>
          <c:val>
            <c:numLit>
              <c:formatCode>General</c:formatCode>
              <c:ptCount val="1"/>
              <c:pt idx="0">
                <c:v>0</c:v>
              </c:pt>
            </c:numLit>
          </c:val>
          <c:smooth val="0"/>
        </c:ser>
        <c:ser>
          <c:idx val="10"/>
          <c:order val="6"/>
          <c:spPr>
            <a:ln w="12700">
              <a:solidFill>
                <a:srgbClr val="CCFFCC"/>
              </a:solidFill>
              <a:prstDash val="solid"/>
            </a:ln>
          </c:spPr>
          <c:marker>
            <c:symbol val="square"/>
            <c:size val="5"/>
            <c:spPr>
              <a:solidFill>
                <a:srgbClr val="CCFFCC"/>
              </a:solidFill>
              <a:ln>
                <a:solidFill>
                  <a:srgbClr val="CCFFCC"/>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1896448"/>
        <c:axId val="131898368"/>
      </c:lineChart>
      <c:catAx>
        <c:axId val="13189644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50" b="0" i="0" u="none" strike="noStrike" baseline="0">
                <a:solidFill>
                  <a:srgbClr val="000000"/>
                </a:solidFill>
                <a:latin typeface="Arial"/>
                <a:ea typeface="Arial"/>
                <a:cs typeface="Arial"/>
              </a:defRPr>
            </a:pPr>
            <a:endParaRPr lang="en-US"/>
          </a:p>
        </c:txPr>
        <c:crossAx val="131898368"/>
        <c:crosses val="autoZero"/>
        <c:auto val="1"/>
        <c:lblAlgn val="ctr"/>
        <c:lblOffset val="100"/>
        <c:tickLblSkip val="1"/>
        <c:tickMarkSkip val="1"/>
        <c:noMultiLvlLbl val="0"/>
      </c:catAx>
      <c:valAx>
        <c:axId val="13189836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1896448"/>
        <c:crosses val="autoZero"/>
        <c:crossBetween val="midCat"/>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 b="1" i="0" u="none" strike="noStrike" baseline="0">
                <a:solidFill>
                  <a:srgbClr val="000000"/>
                </a:solidFill>
                <a:latin typeface="Arial"/>
                <a:ea typeface="Arial"/>
                <a:cs typeface="Arial"/>
              </a:defRPr>
            </a:pPr>
            <a:r>
              <a:rPr lang="en-US"/>
              <a:t>Fig 4.2.A - Singles' Penalty (% of Combined Gross Income) As A Function of Income Inequality (X-axis).  For Various Values of Combined Gross Income in $'s (the Legend) - (Goes with Table 4.2)</a:t>
            </a:r>
          </a:p>
        </c:rich>
      </c:tx>
      <c:overlay val="0"/>
      <c:spPr>
        <a:noFill/>
        <a:ln w="25400">
          <a:noFill/>
        </a:ln>
      </c:spPr>
    </c:title>
    <c:autoTitleDeleted val="0"/>
    <c:plotArea>
      <c:layout/>
      <c:lineChart>
        <c:grouping val="standard"/>
        <c:varyColors val="0"/>
        <c:ser>
          <c:idx val="1"/>
          <c:order val="0"/>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1"/>
          <c:spPr>
            <a:ln w="25400">
              <a:solidFill>
                <a:srgbClr val="FFFF00"/>
              </a:solidFill>
              <a:prstDash val="solid"/>
            </a:ln>
          </c:spPr>
          <c:marker>
            <c:symbol val="triangle"/>
            <c:size val="7"/>
            <c:spPr>
              <a:solidFill>
                <a:srgbClr val="FFFF00"/>
              </a:solidFill>
              <a:ln>
                <a:solidFill>
                  <a:srgbClr val="FFFF00"/>
                </a:solidFill>
                <a:prstDash val="solid"/>
              </a:ln>
            </c:spPr>
          </c:marker>
          <c:val>
            <c:numLit>
              <c:formatCode>General</c:formatCode>
              <c:ptCount val="1"/>
              <c:pt idx="0">
                <c:v>0</c:v>
              </c:pt>
            </c:numLit>
          </c:val>
          <c:smooth val="0"/>
        </c:ser>
        <c:ser>
          <c:idx val="4"/>
          <c:order val="2"/>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3"/>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4"/>
          <c:spPr>
            <a:ln w="12700">
              <a:solidFill>
                <a:srgbClr val="00CCFF"/>
              </a:solidFill>
              <a:prstDash val="solid"/>
            </a:ln>
          </c:spPr>
          <c:marker>
            <c:symbol val="dash"/>
            <c:size val="5"/>
            <c:spPr>
              <a:noFill/>
              <a:ln>
                <a:solidFill>
                  <a:srgbClr val="00CCFF"/>
                </a:solidFill>
                <a:prstDash val="solid"/>
              </a:ln>
            </c:spPr>
          </c:marker>
          <c:val>
            <c:numLit>
              <c:formatCode>General</c:formatCode>
              <c:ptCount val="1"/>
              <c:pt idx="0">
                <c:v>0</c:v>
              </c:pt>
            </c:numLit>
          </c:val>
          <c:smooth val="0"/>
        </c:ser>
        <c:ser>
          <c:idx val="12"/>
          <c:order val="5"/>
          <c:spPr>
            <a:ln w="12700">
              <a:solidFill>
                <a:srgbClr val="99CCFF"/>
              </a:solidFill>
              <a:prstDash val="solid"/>
            </a:ln>
          </c:spPr>
          <c:marker>
            <c:symbol val="x"/>
            <c:size val="5"/>
            <c:spPr>
              <a:noFill/>
              <a:ln>
                <a:solidFill>
                  <a:srgbClr val="99CCFF"/>
                </a:solidFill>
                <a:prstDash val="solid"/>
              </a:ln>
            </c:spPr>
          </c:marker>
          <c:val>
            <c:numLit>
              <c:formatCode>General</c:formatCode>
              <c:ptCount val="1"/>
              <c:pt idx="0">
                <c:v>0</c:v>
              </c:pt>
            </c:numLit>
          </c:val>
          <c:smooth val="0"/>
        </c:ser>
        <c:ser>
          <c:idx val="24"/>
          <c:order val="6"/>
          <c:spPr>
            <a:ln w="12700">
              <a:solidFill>
                <a:srgbClr val="003366"/>
              </a:solidFill>
              <a:prstDash val="solid"/>
            </a:ln>
          </c:spPr>
          <c:marker>
            <c:symbol val="plus"/>
            <c:size val="5"/>
            <c:spPr>
              <a:noFill/>
              <a:ln>
                <a:solidFill>
                  <a:srgbClr val="003366"/>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1931520"/>
        <c:axId val="131945984"/>
      </c:lineChart>
      <c:catAx>
        <c:axId val="1319315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1945984"/>
        <c:crosses val="autoZero"/>
        <c:auto val="1"/>
        <c:lblAlgn val="ctr"/>
        <c:lblOffset val="100"/>
        <c:tickLblSkip val="1"/>
        <c:tickMarkSkip val="1"/>
        <c:noMultiLvlLbl val="0"/>
      </c:catAx>
      <c:valAx>
        <c:axId val="13194598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1931520"/>
        <c:crosses val="autoZero"/>
        <c:crossBetween val="midCat"/>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 b="1" i="0" u="none" strike="noStrike" baseline="0">
                <a:solidFill>
                  <a:srgbClr val="000000"/>
                </a:solidFill>
                <a:latin typeface="Arial"/>
                <a:ea typeface="Arial"/>
                <a:cs typeface="Arial"/>
              </a:defRPr>
            </a:pPr>
            <a:r>
              <a:rPr lang="en-US"/>
              <a:t>Fig 4.1.B - Singles' Penalty ($) As A Function of Combined Gross Income (X-axis).  For Various Values of the Lower Earner's Gross Income (Expressed As A Percent of Their Combined Gross Income) (the Legend).  (Goes with Table 4.1)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4"/>
          <c:order val="3"/>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4"/>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9"/>
          <c:order val="5"/>
          <c:spPr>
            <a:ln w="12700">
              <a:solidFill>
                <a:srgbClr val="CCFFFF"/>
              </a:solidFill>
              <a:prstDash val="solid"/>
            </a:ln>
          </c:spPr>
          <c:marker>
            <c:symbol val="diamond"/>
            <c:size val="5"/>
            <c:spPr>
              <a:solidFill>
                <a:srgbClr val="CCFFFF"/>
              </a:solidFill>
              <a:ln>
                <a:solidFill>
                  <a:srgbClr val="CCFFFF"/>
                </a:solidFill>
                <a:prstDash val="solid"/>
              </a:ln>
            </c:spPr>
          </c:marker>
          <c:val>
            <c:numLit>
              <c:formatCode>General</c:formatCode>
              <c:ptCount val="1"/>
              <c:pt idx="0">
                <c:v>0</c:v>
              </c:pt>
            </c:numLit>
          </c:val>
          <c:smooth val="0"/>
        </c:ser>
        <c:ser>
          <c:idx val="10"/>
          <c:order val="6"/>
          <c:spPr>
            <a:ln w="12700">
              <a:solidFill>
                <a:srgbClr val="CCFFCC"/>
              </a:solidFill>
              <a:prstDash val="solid"/>
            </a:ln>
          </c:spPr>
          <c:marker>
            <c:symbol val="square"/>
            <c:size val="5"/>
            <c:spPr>
              <a:solidFill>
                <a:srgbClr val="CCFFCC"/>
              </a:solidFill>
              <a:ln>
                <a:solidFill>
                  <a:srgbClr val="CCFFCC"/>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1975040"/>
        <c:axId val="133758976"/>
      </c:lineChart>
      <c:catAx>
        <c:axId val="13197504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50" b="0" i="0" u="none" strike="noStrike" baseline="0">
                <a:solidFill>
                  <a:srgbClr val="000000"/>
                </a:solidFill>
                <a:latin typeface="Arial"/>
                <a:ea typeface="Arial"/>
                <a:cs typeface="Arial"/>
              </a:defRPr>
            </a:pPr>
            <a:endParaRPr lang="en-US"/>
          </a:p>
        </c:txPr>
        <c:crossAx val="133758976"/>
        <c:crosses val="autoZero"/>
        <c:auto val="1"/>
        <c:lblAlgn val="ctr"/>
        <c:lblOffset val="100"/>
        <c:tickLblSkip val="1"/>
        <c:tickMarkSkip val="1"/>
        <c:noMultiLvlLbl val="0"/>
      </c:catAx>
      <c:valAx>
        <c:axId val="133758976"/>
        <c:scaling>
          <c:orientation val="minMax"/>
          <c:max val="6000"/>
          <c:min val="-2000"/>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1975040"/>
        <c:crosses val="autoZero"/>
        <c:crossBetween val="midCat"/>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4.1.A - Singles' Penalty ($) As A Function of Income Inequality (X-axis).  For Various Values of Combined Gross Income in $'s (the Legend) - (Goes with Table 4.1)</a:t>
            </a:r>
          </a:p>
        </c:rich>
      </c:tx>
      <c:overlay val="0"/>
      <c:spPr>
        <a:noFill/>
        <a:ln w="25400">
          <a:noFill/>
        </a:ln>
      </c:spPr>
    </c:title>
    <c:autoTitleDeleted val="0"/>
    <c:plotArea>
      <c:layout/>
      <c:lineChart>
        <c:grouping val="standard"/>
        <c:varyColors val="0"/>
        <c:ser>
          <c:idx val="1"/>
          <c:order val="0"/>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1"/>
          <c:spPr>
            <a:ln w="25400">
              <a:solidFill>
                <a:srgbClr val="00FF00"/>
              </a:solidFill>
              <a:prstDash val="solid"/>
            </a:ln>
          </c:spPr>
          <c:marker>
            <c:symbol val="triangle"/>
            <c:size val="5"/>
            <c:spPr>
              <a:solidFill>
                <a:srgbClr val="00FF00"/>
              </a:solidFill>
              <a:ln>
                <a:solidFill>
                  <a:srgbClr val="00FF00"/>
                </a:solidFill>
                <a:prstDash val="solid"/>
              </a:ln>
            </c:spPr>
          </c:marker>
          <c:val>
            <c:numLit>
              <c:formatCode>General</c:formatCode>
              <c:ptCount val="1"/>
              <c:pt idx="0">
                <c:v>0</c:v>
              </c:pt>
            </c:numLit>
          </c:val>
          <c:smooth val="0"/>
        </c:ser>
        <c:ser>
          <c:idx val="4"/>
          <c:order val="2"/>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3"/>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4"/>
          <c:spPr>
            <a:ln w="12700">
              <a:solidFill>
                <a:srgbClr val="FF0000"/>
              </a:solidFill>
              <a:prstDash val="solid"/>
            </a:ln>
          </c:spPr>
          <c:marker>
            <c:symbol val="dash"/>
            <c:size val="7"/>
            <c:spPr>
              <a:solidFill>
                <a:srgbClr val="FF0000"/>
              </a:solidFill>
              <a:ln>
                <a:solidFill>
                  <a:srgbClr val="FF0000"/>
                </a:solidFill>
                <a:prstDash val="solid"/>
              </a:ln>
            </c:spPr>
          </c:marker>
          <c:val>
            <c:numLit>
              <c:formatCode>General</c:formatCode>
              <c:ptCount val="1"/>
              <c:pt idx="0">
                <c:v>0</c:v>
              </c:pt>
            </c:numLit>
          </c:val>
          <c:smooth val="0"/>
        </c:ser>
        <c:ser>
          <c:idx val="12"/>
          <c:order val="5"/>
          <c:spPr>
            <a:ln w="25400">
              <a:solidFill>
                <a:srgbClr val="99CCFF"/>
              </a:solidFill>
              <a:prstDash val="solid"/>
            </a:ln>
          </c:spPr>
          <c:marker>
            <c:symbol val="x"/>
            <c:size val="7"/>
            <c:spPr>
              <a:noFill/>
              <a:ln>
                <a:solidFill>
                  <a:srgbClr val="99CCFF"/>
                </a:solidFill>
                <a:prstDash val="solid"/>
              </a:ln>
            </c:spPr>
          </c:marker>
          <c:val>
            <c:numLit>
              <c:formatCode>General</c:formatCode>
              <c:ptCount val="1"/>
              <c:pt idx="0">
                <c:v>0</c:v>
              </c:pt>
            </c:numLit>
          </c:val>
          <c:smooth val="0"/>
        </c:ser>
        <c:ser>
          <c:idx val="24"/>
          <c:order val="6"/>
          <c:spPr>
            <a:ln w="12700">
              <a:solidFill>
                <a:srgbClr val="003366"/>
              </a:solidFill>
              <a:prstDash val="solid"/>
            </a:ln>
          </c:spPr>
          <c:marker>
            <c:symbol val="plus"/>
            <c:size val="5"/>
            <c:spPr>
              <a:noFill/>
              <a:ln>
                <a:solidFill>
                  <a:srgbClr val="003366"/>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3812992"/>
        <c:axId val="133814912"/>
      </c:lineChart>
      <c:catAx>
        <c:axId val="1338129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3814912"/>
        <c:crosses val="autoZero"/>
        <c:auto val="1"/>
        <c:lblAlgn val="ctr"/>
        <c:lblOffset val="100"/>
        <c:tickLblSkip val="1"/>
        <c:tickMarkSkip val="1"/>
        <c:noMultiLvlLbl val="0"/>
      </c:catAx>
      <c:valAx>
        <c:axId val="13381491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3812992"/>
        <c:crosses val="autoZero"/>
        <c:crossBetween val="between"/>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2.2 - Singles Penalty (%) As  Function of Person 1's Gross Income (X-axis)  For Various Values of Person 2's Gross Income (the Legend).  Singles' Penalty is in Percent of the Combined Gross Income. Incomes are in $1000's. (Goes with Table 2.2)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5"/>
          <c:order val="4"/>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7"/>
          <c:order val="5"/>
          <c:spPr>
            <a:ln w="12700">
              <a:solidFill>
                <a:srgbClr val="0000FF"/>
              </a:solidFill>
              <a:prstDash val="solid"/>
            </a:ln>
          </c:spPr>
          <c:marker>
            <c:symbol val="dot"/>
            <c:size val="5"/>
            <c:spPr>
              <a:noFill/>
              <a:ln>
                <a:solidFill>
                  <a:srgbClr val="0000FF"/>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3921024"/>
        <c:axId val="133939968"/>
      </c:lineChart>
      <c:catAx>
        <c:axId val="133921024"/>
        <c:scaling>
          <c:orientation val="minMax"/>
        </c:scaling>
        <c:delete val="0"/>
        <c:axPos val="b"/>
        <c:title>
          <c:tx>
            <c:rich>
              <a:bodyPr/>
              <a:lstStyle/>
              <a:p>
                <a:pPr>
                  <a:defRPr sz="250" b="1" i="0" u="none" strike="noStrike" baseline="0">
                    <a:solidFill>
                      <a:srgbClr val="000000"/>
                    </a:solidFill>
                    <a:latin typeface="Arial"/>
                    <a:ea typeface="Arial"/>
                    <a:cs typeface="Arial"/>
                  </a:defRPr>
                </a:pPr>
                <a:r>
                  <a:rPr lang="en-US"/>
                  <a:t>Person 1's Gross Income, $1000's
</a:t>
                </a:r>
              </a:p>
            </c:rich>
          </c:tx>
          <c:overlay val="0"/>
          <c:spPr>
            <a:noFill/>
            <a:ln w="25400">
              <a:noFill/>
            </a:ln>
          </c:spPr>
        </c:title>
        <c:numFmt formatCode="0" sourceLinked="0"/>
        <c:majorTickMark val="out"/>
        <c:minorTickMark val="none"/>
        <c:tickLblPos val="nextTo"/>
        <c:spPr>
          <a:ln w="9525">
            <a:noFill/>
          </a:ln>
        </c:spPr>
        <c:txPr>
          <a:bodyPr rot="-5400000" vert="horz"/>
          <a:lstStyle/>
          <a:p>
            <a:pPr>
              <a:defRPr sz="250" b="0" i="0" u="none" strike="noStrike" baseline="0">
                <a:solidFill>
                  <a:srgbClr val="000000"/>
                </a:solidFill>
                <a:latin typeface="Arial"/>
                <a:ea typeface="Arial"/>
                <a:cs typeface="Arial"/>
              </a:defRPr>
            </a:pPr>
            <a:endParaRPr lang="en-US"/>
          </a:p>
        </c:txPr>
        <c:crossAx val="133939968"/>
        <c:crosses val="autoZero"/>
        <c:auto val="1"/>
        <c:lblAlgn val="ctr"/>
        <c:lblOffset val="700"/>
        <c:tickLblSkip val="1"/>
        <c:tickMarkSkip val="1"/>
        <c:noMultiLvlLbl val="0"/>
      </c:catAx>
      <c:valAx>
        <c:axId val="133939968"/>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Arial"/>
                    <a:ea typeface="Arial"/>
                    <a:cs typeface="Arial"/>
                  </a:defRPr>
                </a:pPr>
                <a:r>
                  <a:rPr lang="en-US"/>
                  <a:t>Penalty (% of Combined Gross Income)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en-US"/>
          </a:p>
        </c:txPr>
        <c:crossAx val="133921024"/>
        <c:crosses val="autoZero"/>
        <c:crossBetween val="between"/>
      </c:valAx>
      <c:dTable>
        <c:showHorzBorder val="1"/>
        <c:showVertBorder val="1"/>
        <c:showOutline val="1"/>
        <c:showKeys val="1"/>
        <c:spPr>
          <a:ln w="3175">
            <a:solidFill>
              <a:srgbClr val="000000"/>
            </a:solidFill>
            <a:prstDash val="solid"/>
          </a:ln>
        </c:spPr>
        <c:txPr>
          <a:bodyPr/>
          <a:lstStyle/>
          <a:p>
            <a:pPr rtl="0">
              <a:defRPr sz="250" b="0" i="0" u="none" strike="noStrike" baseline="0">
                <a:solidFill>
                  <a:srgbClr val="000000"/>
                </a:solidFill>
                <a:latin typeface="Arial"/>
                <a:ea typeface="Arial"/>
                <a:cs typeface="Arial"/>
              </a:defRPr>
            </a:pPr>
            <a:endParaRPr lang="en-US"/>
          </a:p>
        </c:txPr>
      </c:dTable>
      <c:spPr>
        <a:solidFill>
          <a:srgbClr val="CCCC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8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2.1 - Singles' Penalty as a Function of Person 1's Gross Income 
for Various Values of Person 2's Gross Income (the Legend), 2004
(Goes with Table 2.1)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4"/>
          <c:order val="4"/>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5"/>
          <c:order val="5"/>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6"/>
          <c:order val="6"/>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4372736"/>
        <c:axId val="134375296"/>
      </c:lineChart>
      <c:catAx>
        <c:axId val="134372736"/>
        <c:scaling>
          <c:orientation val="minMax"/>
        </c:scaling>
        <c:delete val="0"/>
        <c:axPos val="b"/>
        <c:title>
          <c:tx>
            <c:rich>
              <a:bodyPr/>
              <a:lstStyle/>
              <a:p>
                <a:pPr>
                  <a:defRPr sz="150" b="1" i="0" u="none" strike="noStrike" baseline="0">
                    <a:solidFill>
                      <a:srgbClr val="000000"/>
                    </a:solidFill>
                    <a:latin typeface="Arial"/>
                    <a:ea typeface="Arial"/>
                    <a:cs typeface="Arial"/>
                  </a:defRPr>
                </a:pPr>
                <a:r>
                  <a:rPr lang="en-US"/>
                  <a:t>Person 1's Gross Income</a:t>
                </a:r>
              </a:p>
            </c:rich>
          </c:tx>
          <c:overlay val="0"/>
          <c:spPr>
            <a:noFill/>
            <a:ln w="25400">
              <a:noFill/>
            </a:ln>
          </c:spPr>
        </c:title>
        <c:numFmt formatCode="0" sourceLinked="0"/>
        <c:majorTickMark val="out"/>
        <c:minorTickMark val="none"/>
        <c:tickLblPos val="nextTo"/>
        <c:spPr>
          <a:ln w="9525">
            <a:noFill/>
          </a:ln>
        </c:spPr>
        <c:txPr>
          <a:bodyPr rot="-5400000" vert="horz"/>
          <a:lstStyle/>
          <a:p>
            <a:pPr>
              <a:defRPr sz="150" b="0" i="0" u="none" strike="noStrike" baseline="0">
                <a:solidFill>
                  <a:srgbClr val="000000"/>
                </a:solidFill>
                <a:latin typeface="Arial"/>
                <a:ea typeface="Arial"/>
                <a:cs typeface="Arial"/>
              </a:defRPr>
            </a:pPr>
            <a:endParaRPr lang="en-US"/>
          </a:p>
        </c:txPr>
        <c:crossAx val="134375296"/>
        <c:crosses val="autoZero"/>
        <c:auto val="1"/>
        <c:lblAlgn val="ctr"/>
        <c:lblOffset val="100"/>
        <c:tickLblSkip val="1"/>
        <c:tickMarkSkip val="1"/>
        <c:noMultiLvlLbl val="0"/>
      </c:catAx>
      <c:valAx>
        <c:axId val="134375296"/>
        <c:scaling>
          <c:orientation val="minMax"/>
        </c:scaling>
        <c:delete val="0"/>
        <c:axPos val="l"/>
        <c:majorGridlines>
          <c:spPr>
            <a:ln w="3175">
              <a:solidFill>
                <a:srgbClr val="000000"/>
              </a:solidFill>
              <a:prstDash val="solid"/>
            </a:ln>
          </c:spPr>
        </c:majorGridlines>
        <c:title>
          <c:tx>
            <c:rich>
              <a:bodyPr/>
              <a:lstStyle/>
              <a:p>
                <a:pPr>
                  <a:defRPr sz="150" b="1" i="0" u="none" strike="noStrike" baseline="0">
                    <a:solidFill>
                      <a:srgbClr val="000000"/>
                    </a:solidFill>
                    <a:latin typeface="Arial"/>
                    <a:ea typeface="Arial"/>
                    <a:cs typeface="Arial"/>
                  </a:defRPr>
                </a:pPr>
                <a:r>
                  <a:rPr lang="en-US"/>
                  <a:t>Singles' Penalty</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437273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80" verticalDpi="180" copies="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2.2 - Singles Penalty (%) As  Function of Person 1's Gross Income (X-axis)  For Various Values of Person 2's Gross Income (the Legend).  Singles' Penalty is in Percent of the Combined Gross Income. Incomes are in $1000's. (Goes with Table 2.2)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5"/>
          <c:order val="4"/>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7"/>
          <c:order val="5"/>
          <c:spPr>
            <a:ln w="12700">
              <a:solidFill>
                <a:srgbClr val="0000FF"/>
              </a:solidFill>
              <a:prstDash val="solid"/>
            </a:ln>
          </c:spPr>
          <c:marker>
            <c:symbol val="dot"/>
            <c:size val="5"/>
            <c:spPr>
              <a:noFill/>
              <a:ln>
                <a:solidFill>
                  <a:srgbClr val="0000FF"/>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6653440"/>
        <c:axId val="136663808"/>
      </c:lineChart>
      <c:catAx>
        <c:axId val="136653440"/>
        <c:scaling>
          <c:orientation val="minMax"/>
        </c:scaling>
        <c:delete val="0"/>
        <c:axPos val="b"/>
        <c:numFmt formatCode="0" sourceLinked="0"/>
        <c:majorTickMark val="out"/>
        <c:minorTickMark val="none"/>
        <c:tickLblPos val="nextTo"/>
        <c:spPr>
          <a:ln w="9525">
            <a:noFill/>
          </a:ln>
        </c:spPr>
        <c:txPr>
          <a:bodyPr rot="-5400000" vert="horz"/>
          <a:lstStyle/>
          <a:p>
            <a:pPr>
              <a:defRPr sz="250" b="0" i="0" u="none" strike="noStrike" baseline="0">
                <a:solidFill>
                  <a:srgbClr val="000000"/>
                </a:solidFill>
                <a:latin typeface="Arial"/>
                <a:ea typeface="Arial"/>
                <a:cs typeface="Arial"/>
              </a:defRPr>
            </a:pPr>
            <a:endParaRPr lang="en-US"/>
          </a:p>
        </c:txPr>
        <c:crossAx val="136663808"/>
        <c:crosses val="autoZero"/>
        <c:auto val="1"/>
        <c:lblAlgn val="ctr"/>
        <c:lblOffset val="700"/>
        <c:tickLblSkip val="1"/>
        <c:tickMarkSkip val="1"/>
        <c:noMultiLvlLbl val="0"/>
      </c:catAx>
      <c:valAx>
        <c:axId val="13666380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en-US"/>
          </a:p>
        </c:txPr>
        <c:crossAx val="136653440"/>
        <c:crosses val="autoZero"/>
        <c:crossBetween val="between"/>
      </c:valAx>
      <c:dTable>
        <c:showHorzBorder val="1"/>
        <c:showVertBorder val="1"/>
        <c:showOutline val="1"/>
        <c:showKeys val="1"/>
        <c:spPr>
          <a:ln w="3175">
            <a:solidFill>
              <a:srgbClr val="000000"/>
            </a:solidFill>
            <a:prstDash val="solid"/>
          </a:ln>
        </c:spPr>
        <c:txPr>
          <a:bodyPr/>
          <a:lstStyle/>
          <a:p>
            <a:pPr rtl="0">
              <a:defRPr sz="250" b="0" i="0" u="none" strike="noStrike" baseline="0">
                <a:solidFill>
                  <a:srgbClr val="000000"/>
                </a:solidFill>
                <a:latin typeface="Arial"/>
                <a:ea typeface="Arial"/>
                <a:cs typeface="Arial"/>
              </a:defRPr>
            </a:pPr>
            <a:endParaRPr lang="en-US"/>
          </a:p>
        </c:txPr>
      </c:dTable>
      <c:spPr>
        <a:solidFill>
          <a:srgbClr val="CCCC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8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2.1 - Singles' Penalty as a Function of Person 1's Gross Income 
for Various Values of Person 2's Gross Income (the Legend), 2004
(Goes with Table 2.1)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4"/>
          <c:order val="4"/>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5"/>
          <c:order val="5"/>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6"/>
          <c:order val="6"/>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3639552"/>
        <c:axId val="133641344"/>
      </c:lineChart>
      <c:catAx>
        <c:axId val="133639552"/>
        <c:scaling>
          <c:orientation val="minMax"/>
        </c:scaling>
        <c:delete val="0"/>
        <c:axPos val="b"/>
        <c:numFmt formatCode="0" sourceLinked="0"/>
        <c:majorTickMark val="out"/>
        <c:minorTickMark val="none"/>
        <c:tickLblPos val="nextTo"/>
        <c:spPr>
          <a:ln w="9525">
            <a:noFill/>
          </a:ln>
        </c:spPr>
        <c:txPr>
          <a:bodyPr rot="-5400000" vert="horz"/>
          <a:lstStyle/>
          <a:p>
            <a:pPr>
              <a:defRPr sz="150" b="0" i="0" u="none" strike="noStrike" baseline="0">
                <a:solidFill>
                  <a:srgbClr val="000000"/>
                </a:solidFill>
                <a:latin typeface="Arial"/>
                <a:ea typeface="Arial"/>
                <a:cs typeface="Arial"/>
              </a:defRPr>
            </a:pPr>
            <a:endParaRPr lang="en-US"/>
          </a:p>
        </c:txPr>
        <c:crossAx val="133641344"/>
        <c:crosses val="autoZero"/>
        <c:auto val="1"/>
        <c:lblAlgn val="ctr"/>
        <c:lblOffset val="100"/>
        <c:tickLblSkip val="1"/>
        <c:tickMarkSkip val="1"/>
        <c:noMultiLvlLbl val="0"/>
      </c:catAx>
      <c:valAx>
        <c:axId val="13364134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3639552"/>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80" verticalDpi="180" copies="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4.2.B - Singles' Penalty (% of Combined Gross Income) As A Function of Combined Gross Income (X-axis).  For Various Values of the Lower Earner's Gross Income (Expressed As A Percent of Their Combined Gross Income) (the Legend).  (Goes with Table 4.2)</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4"/>
          <c:order val="3"/>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4"/>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5"/>
          <c:spPr>
            <a:ln w="12700">
              <a:solidFill>
                <a:srgbClr val="00CCFF"/>
              </a:solidFill>
              <a:prstDash val="solid"/>
            </a:ln>
          </c:spPr>
          <c:marker>
            <c:symbol val="dash"/>
            <c:size val="10"/>
            <c:spPr>
              <a:noFill/>
              <a:ln>
                <a:solidFill>
                  <a:srgbClr val="00CCFF"/>
                </a:solidFill>
                <a:prstDash val="solid"/>
              </a:ln>
            </c:spPr>
          </c:marker>
          <c:val>
            <c:numLit>
              <c:formatCode>General</c:formatCode>
              <c:ptCount val="1"/>
              <c:pt idx="0">
                <c:v>0</c:v>
              </c:pt>
            </c:numLit>
          </c:val>
          <c:smooth val="0"/>
        </c:ser>
        <c:ser>
          <c:idx val="10"/>
          <c:order val="6"/>
          <c:spPr>
            <a:ln w="12700">
              <a:solidFill>
                <a:srgbClr val="CCFFCC"/>
              </a:solidFill>
              <a:prstDash val="solid"/>
            </a:ln>
          </c:spPr>
          <c:marker>
            <c:symbol val="square"/>
            <c:size val="5"/>
            <c:spPr>
              <a:solidFill>
                <a:srgbClr val="CCFFCC"/>
              </a:solidFill>
              <a:ln>
                <a:solidFill>
                  <a:srgbClr val="CCFFCC"/>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3686784"/>
        <c:axId val="133688704"/>
      </c:lineChart>
      <c:catAx>
        <c:axId val="13368678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50" b="0" i="0" u="none" strike="noStrike" baseline="0">
                <a:solidFill>
                  <a:srgbClr val="000000"/>
                </a:solidFill>
                <a:latin typeface="Arial"/>
                <a:ea typeface="Arial"/>
                <a:cs typeface="Arial"/>
              </a:defRPr>
            </a:pPr>
            <a:endParaRPr lang="en-US"/>
          </a:p>
        </c:txPr>
        <c:crossAx val="133688704"/>
        <c:crosses val="autoZero"/>
        <c:auto val="1"/>
        <c:lblAlgn val="ctr"/>
        <c:lblOffset val="100"/>
        <c:tickLblSkip val="1"/>
        <c:tickMarkSkip val="1"/>
        <c:noMultiLvlLbl val="0"/>
      </c:catAx>
      <c:valAx>
        <c:axId val="13368870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3686784"/>
        <c:crosses val="autoZero"/>
        <c:crossBetween val="midCat"/>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2.1 - Singles' Penalty as a Function of Person 1's Gross Income 
for Various Values of Person 2's Gross Income (the Legend), 2004
(Goes with Table 2.1)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4"/>
          <c:order val="4"/>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5"/>
          <c:order val="5"/>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6"/>
          <c:order val="6"/>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0761856"/>
        <c:axId val="130763776"/>
      </c:lineChart>
      <c:catAx>
        <c:axId val="130761856"/>
        <c:scaling>
          <c:orientation val="minMax"/>
        </c:scaling>
        <c:delete val="0"/>
        <c:axPos val="b"/>
        <c:numFmt formatCode="0" sourceLinked="0"/>
        <c:majorTickMark val="out"/>
        <c:minorTickMark val="none"/>
        <c:tickLblPos val="nextTo"/>
        <c:spPr>
          <a:ln w="9525">
            <a:noFill/>
          </a:ln>
        </c:spPr>
        <c:txPr>
          <a:bodyPr rot="-5400000" vert="horz"/>
          <a:lstStyle/>
          <a:p>
            <a:pPr>
              <a:defRPr sz="150" b="0" i="0" u="none" strike="noStrike" baseline="0">
                <a:solidFill>
                  <a:srgbClr val="000000"/>
                </a:solidFill>
                <a:latin typeface="Arial"/>
                <a:ea typeface="Arial"/>
                <a:cs typeface="Arial"/>
              </a:defRPr>
            </a:pPr>
            <a:endParaRPr lang="en-US"/>
          </a:p>
        </c:txPr>
        <c:crossAx val="130763776"/>
        <c:crosses val="autoZero"/>
        <c:auto val="1"/>
        <c:lblAlgn val="ctr"/>
        <c:lblOffset val="100"/>
        <c:tickLblSkip val="1"/>
        <c:tickMarkSkip val="1"/>
        <c:noMultiLvlLbl val="0"/>
      </c:catAx>
      <c:valAx>
        <c:axId val="1307637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076185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80" verticalDpi="180" copies="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 b="1" i="0" u="none" strike="noStrike" baseline="0">
                <a:solidFill>
                  <a:srgbClr val="000000"/>
                </a:solidFill>
                <a:latin typeface="Arial"/>
                <a:ea typeface="Arial"/>
                <a:cs typeface="Arial"/>
              </a:defRPr>
            </a:pPr>
            <a:r>
              <a:rPr lang="en-US"/>
              <a:t>Fig 4.2.A - Singles' Penalty (% of Combined Gross Income) As A Function of Income Inequality (X-axis).  For Various Values of Combined Gross Income in $'s (the Legend) - (Goes with Table 4.2)</a:t>
            </a:r>
          </a:p>
        </c:rich>
      </c:tx>
      <c:overlay val="0"/>
      <c:spPr>
        <a:noFill/>
        <a:ln w="25400">
          <a:noFill/>
        </a:ln>
      </c:spPr>
    </c:title>
    <c:autoTitleDeleted val="0"/>
    <c:plotArea>
      <c:layout/>
      <c:lineChart>
        <c:grouping val="standard"/>
        <c:varyColors val="0"/>
        <c:ser>
          <c:idx val="1"/>
          <c:order val="0"/>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1"/>
          <c:spPr>
            <a:ln w="25400">
              <a:solidFill>
                <a:srgbClr val="FFFF00"/>
              </a:solidFill>
              <a:prstDash val="solid"/>
            </a:ln>
          </c:spPr>
          <c:marker>
            <c:symbol val="triangle"/>
            <c:size val="7"/>
            <c:spPr>
              <a:solidFill>
                <a:srgbClr val="FFFF00"/>
              </a:solidFill>
              <a:ln>
                <a:solidFill>
                  <a:srgbClr val="FFFF00"/>
                </a:solidFill>
                <a:prstDash val="solid"/>
              </a:ln>
            </c:spPr>
          </c:marker>
          <c:val>
            <c:numLit>
              <c:formatCode>General</c:formatCode>
              <c:ptCount val="1"/>
              <c:pt idx="0">
                <c:v>0</c:v>
              </c:pt>
            </c:numLit>
          </c:val>
          <c:smooth val="0"/>
        </c:ser>
        <c:ser>
          <c:idx val="4"/>
          <c:order val="2"/>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3"/>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4"/>
          <c:spPr>
            <a:ln w="12700">
              <a:solidFill>
                <a:srgbClr val="00CCFF"/>
              </a:solidFill>
              <a:prstDash val="solid"/>
            </a:ln>
          </c:spPr>
          <c:marker>
            <c:symbol val="dash"/>
            <c:size val="5"/>
            <c:spPr>
              <a:noFill/>
              <a:ln>
                <a:solidFill>
                  <a:srgbClr val="00CCFF"/>
                </a:solidFill>
                <a:prstDash val="solid"/>
              </a:ln>
            </c:spPr>
          </c:marker>
          <c:val>
            <c:numLit>
              <c:formatCode>General</c:formatCode>
              <c:ptCount val="1"/>
              <c:pt idx="0">
                <c:v>0</c:v>
              </c:pt>
            </c:numLit>
          </c:val>
          <c:smooth val="0"/>
        </c:ser>
        <c:ser>
          <c:idx val="12"/>
          <c:order val="5"/>
          <c:spPr>
            <a:ln w="12700">
              <a:solidFill>
                <a:srgbClr val="99CCFF"/>
              </a:solidFill>
              <a:prstDash val="solid"/>
            </a:ln>
          </c:spPr>
          <c:marker>
            <c:symbol val="x"/>
            <c:size val="5"/>
            <c:spPr>
              <a:noFill/>
              <a:ln>
                <a:solidFill>
                  <a:srgbClr val="99CCFF"/>
                </a:solidFill>
                <a:prstDash val="solid"/>
              </a:ln>
            </c:spPr>
          </c:marker>
          <c:val>
            <c:numLit>
              <c:formatCode>General</c:formatCode>
              <c:ptCount val="1"/>
              <c:pt idx="0">
                <c:v>0</c:v>
              </c:pt>
            </c:numLit>
          </c:val>
          <c:smooth val="0"/>
        </c:ser>
        <c:ser>
          <c:idx val="24"/>
          <c:order val="6"/>
          <c:spPr>
            <a:ln w="12700">
              <a:solidFill>
                <a:srgbClr val="003366"/>
              </a:solidFill>
              <a:prstDash val="solid"/>
            </a:ln>
          </c:spPr>
          <c:marker>
            <c:symbol val="plus"/>
            <c:size val="5"/>
            <c:spPr>
              <a:noFill/>
              <a:ln>
                <a:solidFill>
                  <a:srgbClr val="003366"/>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6761344"/>
        <c:axId val="136763264"/>
      </c:lineChart>
      <c:catAx>
        <c:axId val="136761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6763264"/>
        <c:crosses val="autoZero"/>
        <c:auto val="1"/>
        <c:lblAlgn val="ctr"/>
        <c:lblOffset val="100"/>
        <c:tickLblSkip val="1"/>
        <c:tickMarkSkip val="1"/>
        <c:noMultiLvlLbl val="0"/>
      </c:catAx>
      <c:valAx>
        <c:axId val="13676326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6761344"/>
        <c:crosses val="autoZero"/>
        <c:crossBetween val="midCat"/>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 b="1" i="0" u="none" strike="noStrike" baseline="0">
                <a:solidFill>
                  <a:srgbClr val="000000"/>
                </a:solidFill>
                <a:latin typeface="Arial"/>
                <a:ea typeface="Arial"/>
                <a:cs typeface="Arial"/>
              </a:defRPr>
            </a:pPr>
            <a:r>
              <a:rPr lang="en-US"/>
              <a:t>Fig 4.1.B - Singles' Penalty ($) As A Function of Combined Gross Income (X-axis).  For Various Values of the Lower Earner's Gross Income (Expressed As A Percent of Their Combined Gross Income) (the Legend).  (Goes with Table 4.1)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4"/>
          <c:order val="3"/>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4"/>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9"/>
          <c:order val="5"/>
          <c:spPr>
            <a:ln w="12700">
              <a:solidFill>
                <a:srgbClr val="CCFFFF"/>
              </a:solidFill>
              <a:prstDash val="solid"/>
            </a:ln>
          </c:spPr>
          <c:marker>
            <c:symbol val="diamond"/>
            <c:size val="5"/>
            <c:spPr>
              <a:solidFill>
                <a:srgbClr val="CCFFFF"/>
              </a:solidFill>
              <a:ln>
                <a:solidFill>
                  <a:srgbClr val="CCFFFF"/>
                </a:solidFill>
                <a:prstDash val="solid"/>
              </a:ln>
            </c:spPr>
          </c:marker>
          <c:val>
            <c:numLit>
              <c:formatCode>General</c:formatCode>
              <c:ptCount val="1"/>
              <c:pt idx="0">
                <c:v>0</c:v>
              </c:pt>
            </c:numLit>
          </c:val>
          <c:smooth val="0"/>
        </c:ser>
        <c:ser>
          <c:idx val="10"/>
          <c:order val="6"/>
          <c:spPr>
            <a:ln w="12700">
              <a:solidFill>
                <a:srgbClr val="CCFFCC"/>
              </a:solidFill>
              <a:prstDash val="solid"/>
            </a:ln>
          </c:spPr>
          <c:marker>
            <c:symbol val="square"/>
            <c:size val="5"/>
            <c:spPr>
              <a:solidFill>
                <a:srgbClr val="CCFFCC"/>
              </a:solidFill>
              <a:ln>
                <a:solidFill>
                  <a:srgbClr val="CCFFCC"/>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6476928"/>
        <c:axId val="136487296"/>
      </c:lineChart>
      <c:catAx>
        <c:axId val="13647692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50" b="0" i="0" u="none" strike="noStrike" baseline="0">
                <a:solidFill>
                  <a:srgbClr val="000000"/>
                </a:solidFill>
                <a:latin typeface="Arial"/>
                <a:ea typeface="Arial"/>
                <a:cs typeface="Arial"/>
              </a:defRPr>
            </a:pPr>
            <a:endParaRPr lang="en-US"/>
          </a:p>
        </c:txPr>
        <c:crossAx val="136487296"/>
        <c:crosses val="autoZero"/>
        <c:auto val="1"/>
        <c:lblAlgn val="ctr"/>
        <c:lblOffset val="100"/>
        <c:tickLblSkip val="1"/>
        <c:tickMarkSkip val="1"/>
        <c:noMultiLvlLbl val="0"/>
      </c:catAx>
      <c:valAx>
        <c:axId val="136487296"/>
        <c:scaling>
          <c:orientation val="minMax"/>
          <c:max val="6000"/>
          <c:min val="-2000"/>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6476928"/>
        <c:crosses val="autoZero"/>
        <c:crossBetween val="midCat"/>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4.1.A - Singles' Penalty ($) As A Function of Income Inequality (X-axis).  For Various Values of Combined Gross Income in $'s (the Legend) - (Goes with Table 4.1)</a:t>
            </a:r>
          </a:p>
        </c:rich>
      </c:tx>
      <c:overlay val="0"/>
      <c:spPr>
        <a:noFill/>
        <a:ln w="25400">
          <a:noFill/>
        </a:ln>
      </c:spPr>
    </c:title>
    <c:autoTitleDeleted val="0"/>
    <c:plotArea>
      <c:layout/>
      <c:lineChart>
        <c:grouping val="standard"/>
        <c:varyColors val="0"/>
        <c:ser>
          <c:idx val="1"/>
          <c:order val="0"/>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1"/>
          <c:spPr>
            <a:ln w="25400">
              <a:solidFill>
                <a:srgbClr val="00FF00"/>
              </a:solidFill>
              <a:prstDash val="solid"/>
            </a:ln>
          </c:spPr>
          <c:marker>
            <c:symbol val="triangle"/>
            <c:size val="5"/>
            <c:spPr>
              <a:solidFill>
                <a:srgbClr val="00FF00"/>
              </a:solidFill>
              <a:ln>
                <a:solidFill>
                  <a:srgbClr val="00FF00"/>
                </a:solidFill>
                <a:prstDash val="solid"/>
              </a:ln>
            </c:spPr>
          </c:marker>
          <c:val>
            <c:numLit>
              <c:formatCode>General</c:formatCode>
              <c:ptCount val="1"/>
              <c:pt idx="0">
                <c:v>0</c:v>
              </c:pt>
            </c:numLit>
          </c:val>
          <c:smooth val="0"/>
        </c:ser>
        <c:ser>
          <c:idx val="4"/>
          <c:order val="2"/>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3"/>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4"/>
          <c:spPr>
            <a:ln w="12700">
              <a:solidFill>
                <a:srgbClr val="FF0000"/>
              </a:solidFill>
              <a:prstDash val="solid"/>
            </a:ln>
          </c:spPr>
          <c:marker>
            <c:symbol val="dash"/>
            <c:size val="7"/>
            <c:spPr>
              <a:solidFill>
                <a:srgbClr val="FF0000"/>
              </a:solidFill>
              <a:ln>
                <a:solidFill>
                  <a:srgbClr val="FF0000"/>
                </a:solidFill>
                <a:prstDash val="solid"/>
              </a:ln>
            </c:spPr>
          </c:marker>
          <c:val>
            <c:numLit>
              <c:formatCode>General</c:formatCode>
              <c:ptCount val="1"/>
              <c:pt idx="0">
                <c:v>0</c:v>
              </c:pt>
            </c:numLit>
          </c:val>
          <c:smooth val="0"/>
        </c:ser>
        <c:ser>
          <c:idx val="12"/>
          <c:order val="5"/>
          <c:spPr>
            <a:ln w="25400">
              <a:solidFill>
                <a:srgbClr val="99CCFF"/>
              </a:solidFill>
              <a:prstDash val="solid"/>
            </a:ln>
          </c:spPr>
          <c:marker>
            <c:symbol val="x"/>
            <c:size val="7"/>
            <c:spPr>
              <a:noFill/>
              <a:ln>
                <a:solidFill>
                  <a:srgbClr val="99CCFF"/>
                </a:solidFill>
                <a:prstDash val="solid"/>
              </a:ln>
            </c:spPr>
          </c:marker>
          <c:val>
            <c:numLit>
              <c:formatCode>General</c:formatCode>
              <c:ptCount val="1"/>
              <c:pt idx="0">
                <c:v>0</c:v>
              </c:pt>
            </c:numLit>
          </c:val>
          <c:smooth val="0"/>
        </c:ser>
        <c:ser>
          <c:idx val="24"/>
          <c:order val="6"/>
          <c:spPr>
            <a:ln w="12700">
              <a:solidFill>
                <a:srgbClr val="003366"/>
              </a:solidFill>
              <a:prstDash val="solid"/>
            </a:ln>
          </c:spPr>
          <c:marker>
            <c:symbol val="plus"/>
            <c:size val="5"/>
            <c:spPr>
              <a:noFill/>
              <a:ln>
                <a:solidFill>
                  <a:srgbClr val="003366"/>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6602752"/>
        <c:axId val="136604672"/>
      </c:lineChart>
      <c:catAx>
        <c:axId val="13660275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6604672"/>
        <c:crosses val="autoZero"/>
        <c:auto val="1"/>
        <c:lblAlgn val="ctr"/>
        <c:lblOffset val="100"/>
        <c:tickLblSkip val="1"/>
        <c:tickMarkSkip val="1"/>
        <c:noMultiLvlLbl val="0"/>
      </c:catAx>
      <c:valAx>
        <c:axId val="13660467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6602752"/>
        <c:crosses val="autoZero"/>
        <c:crossBetween val="between"/>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2.2 - Singles Penalty (%) As  Function of Person 1's Gross Income (X-axis)  For Various Values of Person 2's Gross Income (the Legend).  Singles' Penalty is in Percent of the Combined Gross Income. Incomes are in $1000's. (Goes with Table 2.2)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5"/>
          <c:order val="4"/>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7"/>
          <c:order val="5"/>
          <c:spPr>
            <a:ln w="12700">
              <a:solidFill>
                <a:srgbClr val="0000FF"/>
              </a:solidFill>
              <a:prstDash val="solid"/>
            </a:ln>
          </c:spPr>
          <c:marker>
            <c:symbol val="dot"/>
            <c:size val="5"/>
            <c:spPr>
              <a:noFill/>
              <a:ln>
                <a:solidFill>
                  <a:srgbClr val="0000FF"/>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6522368"/>
        <c:axId val="136533120"/>
      </c:lineChart>
      <c:catAx>
        <c:axId val="136522368"/>
        <c:scaling>
          <c:orientation val="minMax"/>
        </c:scaling>
        <c:delete val="0"/>
        <c:axPos val="b"/>
        <c:title>
          <c:tx>
            <c:rich>
              <a:bodyPr/>
              <a:lstStyle/>
              <a:p>
                <a:pPr>
                  <a:defRPr sz="250" b="1" i="0" u="none" strike="noStrike" baseline="0">
                    <a:solidFill>
                      <a:srgbClr val="000000"/>
                    </a:solidFill>
                    <a:latin typeface="Arial"/>
                    <a:ea typeface="Arial"/>
                    <a:cs typeface="Arial"/>
                  </a:defRPr>
                </a:pPr>
                <a:r>
                  <a:rPr lang="en-US"/>
                  <a:t>Person 1's Gross Income, $1000's
</a:t>
                </a:r>
              </a:p>
            </c:rich>
          </c:tx>
          <c:overlay val="0"/>
          <c:spPr>
            <a:noFill/>
            <a:ln w="25400">
              <a:noFill/>
            </a:ln>
          </c:spPr>
        </c:title>
        <c:numFmt formatCode="0" sourceLinked="0"/>
        <c:majorTickMark val="out"/>
        <c:minorTickMark val="none"/>
        <c:tickLblPos val="nextTo"/>
        <c:spPr>
          <a:ln w="9525">
            <a:noFill/>
          </a:ln>
        </c:spPr>
        <c:txPr>
          <a:bodyPr rot="-5400000" vert="horz"/>
          <a:lstStyle/>
          <a:p>
            <a:pPr>
              <a:defRPr sz="250" b="0" i="0" u="none" strike="noStrike" baseline="0">
                <a:solidFill>
                  <a:srgbClr val="000000"/>
                </a:solidFill>
                <a:latin typeface="Arial"/>
                <a:ea typeface="Arial"/>
                <a:cs typeface="Arial"/>
              </a:defRPr>
            </a:pPr>
            <a:endParaRPr lang="en-US"/>
          </a:p>
        </c:txPr>
        <c:crossAx val="136533120"/>
        <c:crosses val="autoZero"/>
        <c:auto val="1"/>
        <c:lblAlgn val="ctr"/>
        <c:lblOffset val="700"/>
        <c:tickLblSkip val="1"/>
        <c:tickMarkSkip val="1"/>
        <c:noMultiLvlLbl val="0"/>
      </c:catAx>
      <c:valAx>
        <c:axId val="136533120"/>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Arial"/>
                    <a:ea typeface="Arial"/>
                    <a:cs typeface="Arial"/>
                  </a:defRPr>
                </a:pPr>
                <a:r>
                  <a:rPr lang="en-US"/>
                  <a:t>Penalty (% of Combined Gross Income)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en-US"/>
          </a:p>
        </c:txPr>
        <c:crossAx val="136522368"/>
        <c:crosses val="autoZero"/>
        <c:crossBetween val="between"/>
      </c:valAx>
      <c:dTable>
        <c:showHorzBorder val="1"/>
        <c:showVertBorder val="1"/>
        <c:showOutline val="1"/>
        <c:showKeys val="1"/>
        <c:spPr>
          <a:ln w="3175">
            <a:solidFill>
              <a:srgbClr val="000000"/>
            </a:solidFill>
            <a:prstDash val="solid"/>
          </a:ln>
        </c:spPr>
        <c:txPr>
          <a:bodyPr/>
          <a:lstStyle/>
          <a:p>
            <a:pPr rtl="0">
              <a:defRPr sz="250" b="0" i="0" u="none" strike="noStrike" baseline="0">
                <a:solidFill>
                  <a:srgbClr val="000000"/>
                </a:solidFill>
                <a:latin typeface="Arial"/>
                <a:ea typeface="Arial"/>
                <a:cs typeface="Arial"/>
              </a:defRPr>
            </a:pPr>
            <a:endParaRPr lang="en-US"/>
          </a:p>
        </c:txPr>
      </c:dTable>
      <c:spPr>
        <a:solidFill>
          <a:srgbClr val="CCCC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8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2.1 - Singles' Penalty as a Function of Person 1's Gross Income 
for Various Values of Person 2's Gross Income (the Legend), 2004
(Goes with Table 2.1)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4"/>
          <c:order val="4"/>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5"/>
          <c:order val="5"/>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6"/>
          <c:order val="6"/>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6855552"/>
        <c:axId val="136857856"/>
      </c:lineChart>
      <c:catAx>
        <c:axId val="136855552"/>
        <c:scaling>
          <c:orientation val="minMax"/>
        </c:scaling>
        <c:delete val="0"/>
        <c:axPos val="b"/>
        <c:title>
          <c:tx>
            <c:rich>
              <a:bodyPr/>
              <a:lstStyle/>
              <a:p>
                <a:pPr>
                  <a:defRPr sz="150" b="1" i="0" u="none" strike="noStrike" baseline="0">
                    <a:solidFill>
                      <a:srgbClr val="000000"/>
                    </a:solidFill>
                    <a:latin typeface="Arial"/>
                    <a:ea typeface="Arial"/>
                    <a:cs typeface="Arial"/>
                  </a:defRPr>
                </a:pPr>
                <a:r>
                  <a:rPr lang="en-US"/>
                  <a:t>Person 1's Gross Income</a:t>
                </a:r>
              </a:p>
            </c:rich>
          </c:tx>
          <c:overlay val="0"/>
          <c:spPr>
            <a:noFill/>
            <a:ln w="25400">
              <a:noFill/>
            </a:ln>
          </c:spPr>
        </c:title>
        <c:numFmt formatCode="0" sourceLinked="0"/>
        <c:majorTickMark val="out"/>
        <c:minorTickMark val="none"/>
        <c:tickLblPos val="nextTo"/>
        <c:spPr>
          <a:ln w="9525">
            <a:noFill/>
          </a:ln>
        </c:spPr>
        <c:txPr>
          <a:bodyPr rot="-5400000" vert="horz"/>
          <a:lstStyle/>
          <a:p>
            <a:pPr>
              <a:defRPr sz="150" b="0" i="0" u="none" strike="noStrike" baseline="0">
                <a:solidFill>
                  <a:srgbClr val="000000"/>
                </a:solidFill>
                <a:latin typeface="Arial"/>
                <a:ea typeface="Arial"/>
                <a:cs typeface="Arial"/>
              </a:defRPr>
            </a:pPr>
            <a:endParaRPr lang="en-US"/>
          </a:p>
        </c:txPr>
        <c:crossAx val="136857856"/>
        <c:crosses val="autoZero"/>
        <c:auto val="1"/>
        <c:lblAlgn val="ctr"/>
        <c:lblOffset val="100"/>
        <c:tickLblSkip val="1"/>
        <c:tickMarkSkip val="1"/>
        <c:noMultiLvlLbl val="0"/>
      </c:catAx>
      <c:valAx>
        <c:axId val="136857856"/>
        <c:scaling>
          <c:orientation val="minMax"/>
        </c:scaling>
        <c:delete val="0"/>
        <c:axPos val="l"/>
        <c:majorGridlines>
          <c:spPr>
            <a:ln w="3175">
              <a:solidFill>
                <a:srgbClr val="000000"/>
              </a:solidFill>
              <a:prstDash val="solid"/>
            </a:ln>
          </c:spPr>
        </c:majorGridlines>
        <c:title>
          <c:tx>
            <c:rich>
              <a:bodyPr/>
              <a:lstStyle/>
              <a:p>
                <a:pPr>
                  <a:defRPr sz="150" b="1" i="0" u="none" strike="noStrike" baseline="0">
                    <a:solidFill>
                      <a:srgbClr val="000000"/>
                    </a:solidFill>
                    <a:latin typeface="Arial"/>
                    <a:ea typeface="Arial"/>
                    <a:cs typeface="Arial"/>
                  </a:defRPr>
                </a:pPr>
                <a:r>
                  <a:rPr lang="en-US"/>
                  <a:t>Singles' Penalty</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6855552"/>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80" verticalDpi="180" copies="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2.2 - Singles Penalty (%) As  Function of Person 1's Gross Income (X-axis)  For Various Values of Person 2's Gross Income (the Legend).  Singles' Penalty is in Percent of the Combined Gross Income. Incomes are in $1000's. (Goes with Table 2.2)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5"/>
          <c:order val="4"/>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7"/>
          <c:order val="5"/>
          <c:spPr>
            <a:ln w="12700">
              <a:solidFill>
                <a:srgbClr val="0000FF"/>
              </a:solidFill>
              <a:prstDash val="solid"/>
            </a:ln>
          </c:spPr>
          <c:marker>
            <c:symbol val="dot"/>
            <c:size val="5"/>
            <c:spPr>
              <a:noFill/>
              <a:ln>
                <a:solidFill>
                  <a:srgbClr val="0000FF"/>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7604096"/>
        <c:axId val="137614464"/>
      </c:lineChart>
      <c:catAx>
        <c:axId val="137604096"/>
        <c:scaling>
          <c:orientation val="minMax"/>
        </c:scaling>
        <c:delete val="0"/>
        <c:axPos val="b"/>
        <c:numFmt formatCode="0" sourceLinked="0"/>
        <c:majorTickMark val="out"/>
        <c:minorTickMark val="none"/>
        <c:tickLblPos val="nextTo"/>
        <c:spPr>
          <a:ln w="9525">
            <a:noFill/>
          </a:ln>
        </c:spPr>
        <c:txPr>
          <a:bodyPr rot="-5400000" vert="horz"/>
          <a:lstStyle/>
          <a:p>
            <a:pPr>
              <a:defRPr sz="250" b="0" i="0" u="none" strike="noStrike" baseline="0">
                <a:solidFill>
                  <a:srgbClr val="000000"/>
                </a:solidFill>
                <a:latin typeface="Arial"/>
                <a:ea typeface="Arial"/>
                <a:cs typeface="Arial"/>
              </a:defRPr>
            </a:pPr>
            <a:endParaRPr lang="en-US"/>
          </a:p>
        </c:txPr>
        <c:crossAx val="137614464"/>
        <c:crosses val="autoZero"/>
        <c:auto val="1"/>
        <c:lblAlgn val="ctr"/>
        <c:lblOffset val="700"/>
        <c:tickLblSkip val="1"/>
        <c:tickMarkSkip val="1"/>
        <c:noMultiLvlLbl val="0"/>
      </c:catAx>
      <c:valAx>
        <c:axId val="13761446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en-US"/>
          </a:p>
        </c:txPr>
        <c:crossAx val="137604096"/>
        <c:crosses val="autoZero"/>
        <c:crossBetween val="between"/>
      </c:valAx>
      <c:dTable>
        <c:showHorzBorder val="1"/>
        <c:showVertBorder val="1"/>
        <c:showOutline val="1"/>
        <c:showKeys val="1"/>
        <c:spPr>
          <a:ln w="3175">
            <a:solidFill>
              <a:srgbClr val="000000"/>
            </a:solidFill>
            <a:prstDash val="solid"/>
          </a:ln>
        </c:spPr>
        <c:txPr>
          <a:bodyPr/>
          <a:lstStyle/>
          <a:p>
            <a:pPr rtl="0">
              <a:defRPr sz="250" b="0" i="0" u="none" strike="noStrike" baseline="0">
                <a:solidFill>
                  <a:srgbClr val="000000"/>
                </a:solidFill>
                <a:latin typeface="Arial"/>
                <a:ea typeface="Arial"/>
                <a:cs typeface="Arial"/>
              </a:defRPr>
            </a:pPr>
            <a:endParaRPr lang="en-US"/>
          </a:p>
        </c:txPr>
      </c:dTable>
      <c:spPr>
        <a:solidFill>
          <a:srgbClr val="CCCC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8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2.1 - Singles' Penalty as a Function of Person 1's Gross Income 
for Various Values of Person 2's Gross Income (the Legend), 2004
(Goes with Table 2.1)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4"/>
          <c:order val="4"/>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5"/>
          <c:order val="5"/>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6"/>
          <c:order val="6"/>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1689856"/>
        <c:axId val="131704320"/>
      </c:lineChart>
      <c:catAx>
        <c:axId val="131689856"/>
        <c:scaling>
          <c:orientation val="minMax"/>
        </c:scaling>
        <c:delete val="0"/>
        <c:axPos val="b"/>
        <c:numFmt formatCode="0" sourceLinked="0"/>
        <c:majorTickMark val="out"/>
        <c:minorTickMark val="none"/>
        <c:tickLblPos val="nextTo"/>
        <c:spPr>
          <a:ln w="9525">
            <a:noFill/>
          </a:ln>
        </c:spPr>
        <c:txPr>
          <a:bodyPr rot="-5400000" vert="horz"/>
          <a:lstStyle/>
          <a:p>
            <a:pPr>
              <a:defRPr sz="150" b="0" i="0" u="none" strike="noStrike" baseline="0">
                <a:solidFill>
                  <a:srgbClr val="000000"/>
                </a:solidFill>
                <a:latin typeface="Arial"/>
                <a:ea typeface="Arial"/>
                <a:cs typeface="Arial"/>
              </a:defRPr>
            </a:pPr>
            <a:endParaRPr lang="en-US"/>
          </a:p>
        </c:txPr>
        <c:crossAx val="131704320"/>
        <c:crosses val="autoZero"/>
        <c:auto val="1"/>
        <c:lblAlgn val="ctr"/>
        <c:lblOffset val="100"/>
        <c:tickLblSkip val="1"/>
        <c:tickMarkSkip val="1"/>
        <c:noMultiLvlLbl val="0"/>
      </c:catAx>
      <c:valAx>
        <c:axId val="13170432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168985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80" verticalDpi="180" copies="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4.2.B - Singles' Penalty (% of Combined Gross Income) As A Function of Combined Gross Income (X-axis).  For Various Values of the Lower Earner's Gross Income (Expressed As A Percent of Their Combined Gross Income) (the Legend).  (Goes with Table 4.2)</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4"/>
          <c:order val="3"/>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4"/>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5"/>
          <c:spPr>
            <a:ln w="12700">
              <a:solidFill>
                <a:srgbClr val="00CCFF"/>
              </a:solidFill>
              <a:prstDash val="solid"/>
            </a:ln>
          </c:spPr>
          <c:marker>
            <c:symbol val="dash"/>
            <c:size val="10"/>
            <c:spPr>
              <a:noFill/>
              <a:ln>
                <a:solidFill>
                  <a:srgbClr val="00CCFF"/>
                </a:solidFill>
                <a:prstDash val="solid"/>
              </a:ln>
            </c:spPr>
          </c:marker>
          <c:val>
            <c:numLit>
              <c:formatCode>General</c:formatCode>
              <c:ptCount val="1"/>
              <c:pt idx="0">
                <c:v>0</c:v>
              </c:pt>
            </c:numLit>
          </c:val>
          <c:smooth val="0"/>
        </c:ser>
        <c:ser>
          <c:idx val="10"/>
          <c:order val="6"/>
          <c:spPr>
            <a:ln w="12700">
              <a:solidFill>
                <a:srgbClr val="CCFFCC"/>
              </a:solidFill>
              <a:prstDash val="solid"/>
            </a:ln>
          </c:spPr>
          <c:marker>
            <c:symbol val="square"/>
            <c:size val="5"/>
            <c:spPr>
              <a:solidFill>
                <a:srgbClr val="CCFFCC"/>
              </a:solidFill>
              <a:ln>
                <a:solidFill>
                  <a:srgbClr val="CCFFCC"/>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7389952"/>
        <c:axId val="137400320"/>
      </c:lineChart>
      <c:catAx>
        <c:axId val="13738995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50" b="0" i="0" u="none" strike="noStrike" baseline="0">
                <a:solidFill>
                  <a:srgbClr val="000000"/>
                </a:solidFill>
                <a:latin typeface="Arial"/>
                <a:ea typeface="Arial"/>
                <a:cs typeface="Arial"/>
              </a:defRPr>
            </a:pPr>
            <a:endParaRPr lang="en-US"/>
          </a:p>
        </c:txPr>
        <c:crossAx val="137400320"/>
        <c:crosses val="autoZero"/>
        <c:auto val="1"/>
        <c:lblAlgn val="ctr"/>
        <c:lblOffset val="100"/>
        <c:tickLblSkip val="1"/>
        <c:tickMarkSkip val="1"/>
        <c:noMultiLvlLbl val="0"/>
      </c:catAx>
      <c:valAx>
        <c:axId val="13740032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7389952"/>
        <c:crosses val="autoZero"/>
        <c:crossBetween val="midCat"/>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 b="1" i="0" u="none" strike="noStrike" baseline="0">
                <a:solidFill>
                  <a:srgbClr val="000000"/>
                </a:solidFill>
                <a:latin typeface="Arial"/>
                <a:ea typeface="Arial"/>
                <a:cs typeface="Arial"/>
              </a:defRPr>
            </a:pPr>
            <a:r>
              <a:rPr lang="en-US"/>
              <a:t>Fig 4.2.A - Singles' Penalty (% of Combined Gross Income) As A Function of Income Inequality (X-axis).  For Various Values of Combined Gross Income in $'s (the Legend) - (Goes with Table 4.2)</a:t>
            </a:r>
          </a:p>
        </c:rich>
      </c:tx>
      <c:overlay val="0"/>
      <c:spPr>
        <a:noFill/>
        <a:ln w="25400">
          <a:noFill/>
        </a:ln>
      </c:spPr>
    </c:title>
    <c:autoTitleDeleted val="0"/>
    <c:plotArea>
      <c:layout/>
      <c:lineChart>
        <c:grouping val="standard"/>
        <c:varyColors val="0"/>
        <c:ser>
          <c:idx val="1"/>
          <c:order val="0"/>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1"/>
          <c:spPr>
            <a:ln w="25400">
              <a:solidFill>
                <a:srgbClr val="FFFF00"/>
              </a:solidFill>
              <a:prstDash val="solid"/>
            </a:ln>
          </c:spPr>
          <c:marker>
            <c:symbol val="triangle"/>
            <c:size val="7"/>
            <c:spPr>
              <a:solidFill>
                <a:srgbClr val="FFFF00"/>
              </a:solidFill>
              <a:ln>
                <a:solidFill>
                  <a:srgbClr val="FFFF00"/>
                </a:solidFill>
                <a:prstDash val="solid"/>
              </a:ln>
            </c:spPr>
          </c:marker>
          <c:val>
            <c:numLit>
              <c:formatCode>General</c:formatCode>
              <c:ptCount val="1"/>
              <c:pt idx="0">
                <c:v>0</c:v>
              </c:pt>
            </c:numLit>
          </c:val>
          <c:smooth val="0"/>
        </c:ser>
        <c:ser>
          <c:idx val="4"/>
          <c:order val="2"/>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3"/>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4"/>
          <c:spPr>
            <a:ln w="12700">
              <a:solidFill>
                <a:srgbClr val="00CCFF"/>
              </a:solidFill>
              <a:prstDash val="solid"/>
            </a:ln>
          </c:spPr>
          <c:marker>
            <c:symbol val="dash"/>
            <c:size val="5"/>
            <c:spPr>
              <a:noFill/>
              <a:ln>
                <a:solidFill>
                  <a:srgbClr val="00CCFF"/>
                </a:solidFill>
                <a:prstDash val="solid"/>
              </a:ln>
            </c:spPr>
          </c:marker>
          <c:val>
            <c:numLit>
              <c:formatCode>General</c:formatCode>
              <c:ptCount val="1"/>
              <c:pt idx="0">
                <c:v>0</c:v>
              </c:pt>
            </c:numLit>
          </c:val>
          <c:smooth val="0"/>
        </c:ser>
        <c:ser>
          <c:idx val="12"/>
          <c:order val="5"/>
          <c:spPr>
            <a:ln w="12700">
              <a:solidFill>
                <a:srgbClr val="99CCFF"/>
              </a:solidFill>
              <a:prstDash val="solid"/>
            </a:ln>
          </c:spPr>
          <c:marker>
            <c:symbol val="x"/>
            <c:size val="5"/>
            <c:spPr>
              <a:noFill/>
              <a:ln>
                <a:solidFill>
                  <a:srgbClr val="99CCFF"/>
                </a:solidFill>
                <a:prstDash val="solid"/>
              </a:ln>
            </c:spPr>
          </c:marker>
          <c:val>
            <c:numLit>
              <c:formatCode>General</c:formatCode>
              <c:ptCount val="1"/>
              <c:pt idx="0">
                <c:v>0</c:v>
              </c:pt>
            </c:numLit>
          </c:val>
          <c:smooth val="0"/>
        </c:ser>
        <c:ser>
          <c:idx val="24"/>
          <c:order val="6"/>
          <c:spPr>
            <a:ln w="12700">
              <a:solidFill>
                <a:srgbClr val="003366"/>
              </a:solidFill>
              <a:prstDash val="solid"/>
            </a:ln>
          </c:spPr>
          <c:marker>
            <c:symbol val="plus"/>
            <c:size val="5"/>
            <c:spPr>
              <a:noFill/>
              <a:ln>
                <a:solidFill>
                  <a:srgbClr val="003366"/>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9284864"/>
        <c:axId val="139286784"/>
      </c:lineChart>
      <c:catAx>
        <c:axId val="1392848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9286784"/>
        <c:crosses val="autoZero"/>
        <c:auto val="1"/>
        <c:lblAlgn val="ctr"/>
        <c:lblOffset val="100"/>
        <c:tickLblSkip val="1"/>
        <c:tickMarkSkip val="1"/>
        <c:noMultiLvlLbl val="0"/>
      </c:catAx>
      <c:valAx>
        <c:axId val="13928678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9284864"/>
        <c:crosses val="autoZero"/>
        <c:crossBetween val="midCat"/>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 b="1" i="0" u="none" strike="noStrike" baseline="0">
                <a:solidFill>
                  <a:srgbClr val="000000"/>
                </a:solidFill>
                <a:latin typeface="Arial"/>
                <a:ea typeface="Arial"/>
                <a:cs typeface="Arial"/>
              </a:defRPr>
            </a:pPr>
            <a:r>
              <a:rPr lang="en-US"/>
              <a:t>Fig 4.1.B - Singles' Penalty ($) As A Function of Combined Gross Income (X-axis).  For Various Values of the Lower Earner's Gross Income (Expressed As A Percent of Their Combined Gross Income) (the Legend).  (Goes with Table 4.1)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4"/>
          <c:order val="3"/>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4"/>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9"/>
          <c:order val="5"/>
          <c:spPr>
            <a:ln w="12700">
              <a:solidFill>
                <a:srgbClr val="CCFFFF"/>
              </a:solidFill>
              <a:prstDash val="solid"/>
            </a:ln>
          </c:spPr>
          <c:marker>
            <c:symbol val="diamond"/>
            <c:size val="5"/>
            <c:spPr>
              <a:solidFill>
                <a:srgbClr val="CCFFFF"/>
              </a:solidFill>
              <a:ln>
                <a:solidFill>
                  <a:srgbClr val="CCFFFF"/>
                </a:solidFill>
                <a:prstDash val="solid"/>
              </a:ln>
            </c:spPr>
          </c:marker>
          <c:val>
            <c:numLit>
              <c:formatCode>General</c:formatCode>
              <c:ptCount val="1"/>
              <c:pt idx="0">
                <c:v>0</c:v>
              </c:pt>
            </c:numLit>
          </c:val>
          <c:smooth val="0"/>
        </c:ser>
        <c:ser>
          <c:idx val="10"/>
          <c:order val="6"/>
          <c:spPr>
            <a:ln w="12700">
              <a:solidFill>
                <a:srgbClr val="CCFFCC"/>
              </a:solidFill>
              <a:prstDash val="solid"/>
            </a:ln>
          </c:spPr>
          <c:marker>
            <c:symbol val="square"/>
            <c:size val="5"/>
            <c:spPr>
              <a:solidFill>
                <a:srgbClr val="CCFFCC"/>
              </a:solidFill>
              <a:ln>
                <a:solidFill>
                  <a:srgbClr val="CCFFCC"/>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9324032"/>
        <c:axId val="139342592"/>
      </c:lineChart>
      <c:catAx>
        <c:axId val="13932403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50" b="0" i="0" u="none" strike="noStrike" baseline="0">
                <a:solidFill>
                  <a:srgbClr val="000000"/>
                </a:solidFill>
                <a:latin typeface="Arial"/>
                <a:ea typeface="Arial"/>
                <a:cs typeface="Arial"/>
              </a:defRPr>
            </a:pPr>
            <a:endParaRPr lang="en-US"/>
          </a:p>
        </c:txPr>
        <c:crossAx val="139342592"/>
        <c:crosses val="autoZero"/>
        <c:auto val="1"/>
        <c:lblAlgn val="ctr"/>
        <c:lblOffset val="100"/>
        <c:tickLblSkip val="1"/>
        <c:tickMarkSkip val="1"/>
        <c:noMultiLvlLbl val="0"/>
      </c:catAx>
      <c:valAx>
        <c:axId val="139342592"/>
        <c:scaling>
          <c:orientation val="minMax"/>
          <c:max val="6000"/>
          <c:min val="-2000"/>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9324032"/>
        <c:crosses val="autoZero"/>
        <c:crossBetween val="midCat"/>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4.2.B - Singles' Penalty (% of Combined Gross Income) As A Function of Combined Gross Income (X-axis).  For Various Values of the Lower Earner's Gross Income (Expressed As A Percent of Their Combined Gross Income) (the Legend).  (Goes with Table 4.2)</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4"/>
          <c:order val="3"/>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4"/>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5"/>
          <c:spPr>
            <a:ln w="12700">
              <a:solidFill>
                <a:srgbClr val="00CCFF"/>
              </a:solidFill>
              <a:prstDash val="solid"/>
            </a:ln>
          </c:spPr>
          <c:marker>
            <c:symbol val="dash"/>
            <c:size val="10"/>
            <c:spPr>
              <a:noFill/>
              <a:ln>
                <a:solidFill>
                  <a:srgbClr val="00CCFF"/>
                </a:solidFill>
                <a:prstDash val="solid"/>
              </a:ln>
            </c:spPr>
          </c:marker>
          <c:val>
            <c:numLit>
              <c:formatCode>General</c:formatCode>
              <c:ptCount val="1"/>
              <c:pt idx="0">
                <c:v>0</c:v>
              </c:pt>
            </c:numLit>
          </c:val>
          <c:smooth val="0"/>
        </c:ser>
        <c:ser>
          <c:idx val="10"/>
          <c:order val="6"/>
          <c:spPr>
            <a:ln w="12700">
              <a:solidFill>
                <a:srgbClr val="CCFFCC"/>
              </a:solidFill>
              <a:prstDash val="solid"/>
            </a:ln>
          </c:spPr>
          <c:marker>
            <c:symbol val="square"/>
            <c:size val="5"/>
            <c:spPr>
              <a:solidFill>
                <a:srgbClr val="CCFFCC"/>
              </a:solidFill>
              <a:ln>
                <a:solidFill>
                  <a:srgbClr val="CCFFCC"/>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0804736"/>
        <c:axId val="130811008"/>
      </c:lineChart>
      <c:catAx>
        <c:axId val="13080473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50" b="0" i="0" u="none" strike="noStrike" baseline="0">
                <a:solidFill>
                  <a:srgbClr val="000000"/>
                </a:solidFill>
                <a:latin typeface="Arial"/>
                <a:ea typeface="Arial"/>
                <a:cs typeface="Arial"/>
              </a:defRPr>
            </a:pPr>
            <a:endParaRPr lang="en-US"/>
          </a:p>
        </c:txPr>
        <c:crossAx val="130811008"/>
        <c:crosses val="autoZero"/>
        <c:auto val="1"/>
        <c:lblAlgn val="ctr"/>
        <c:lblOffset val="100"/>
        <c:tickLblSkip val="1"/>
        <c:tickMarkSkip val="1"/>
        <c:noMultiLvlLbl val="0"/>
      </c:catAx>
      <c:valAx>
        <c:axId val="13081100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0804736"/>
        <c:crosses val="autoZero"/>
        <c:crossBetween val="midCat"/>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4.1.A - Singles' Penalty ($) As A Function of Income Inequality (X-axis).  For Various Values of Combined Gross Income in $'s (the Legend) - (Goes with Table 4.1)</a:t>
            </a:r>
          </a:p>
        </c:rich>
      </c:tx>
      <c:overlay val="0"/>
      <c:spPr>
        <a:noFill/>
        <a:ln w="25400">
          <a:noFill/>
        </a:ln>
      </c:spPr>
    </c:title>
    <c:autoTitleDeleted val="0"/>
    <c:plotArea>
      <c:layout/>
      <c:lineChart>
        <c:grouping val="standard"/>
        <c:varyColors val="0"/>
        <c:ser>
          <c:idx val="1"/>
          <c:order val="0"/>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1"/>
          <c:spPr>
            <a:ln w="25400">
              <a:solidFill>
                <a:srgbClr val="00FF00"/>
              </a:solidFill>
              <a:prstDash val="solid"/>
            </a:ln>
          </c:spPr>
          <c:marker>
            <c:symbol val="triangle"/>
            <c:size val="5"/>
            <c:spPr>
              <a:solidFill>
                <a:srgbClr val="00FF00"/>
              </a:solidFill>
              <a:ln>
                <a:solidFill>
                  <a:srgbClr val="00FF00"/>
                </a:solidFill>
                <a:prstDash val="solid"/>
              </a:ln>
            </c:spPr>
          </c:marker>
          <c:val>
            <c:numLit>
              <c:formatCode>General</c:formatCode>
              <c:ptCount val="1"/>
              <c:pt idx="0">
                <c:v>0</c:v>
              </c:pt>
            </c:numLit>
          </c:val>
          <c:smooth val="0"/>
        </c:ser>
        <c:ser>
          <c:idx val="4"/>
          <c:order val="2"/>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3"/>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4"/>
          <c:spPr>
            <a:ln w="12700">
              <a:solidFill>
                <a:srgbClr val="FF0000"/>
              </a:solidFill>
              <a:prstDash val="solid"/>
            </a:ln>
          </c:spPr>
          <c:marker>
            <c:symbol val="dash"/>
            <c:size val="7"/>
            <c:spPr>
              <a:solidFill>
                <a:srgbClr val="FF0000"/>
              </a:solidFill>
              <a:ln>
                <a:solidFill>
                  <a:srgbClr val="FF0000"/>
                </a:solidFill>
                <a:prstDash val="solid"/>
              </a:ln>
            </c:spPr>
          </c:marker>
          <c:val>
            <c:numLit>
              <c:formatCode>General</c:formatCode>
              <c:ptCount val="1"/>
              <c:pt idx="0">
                <c:v>0</c:v>
              </c:pt>
            </c:numLit>
          </c:val>
          <c:smooth val="0"/>
        </c:ser>
        <c:ser>
          <c:idx val="12"/>
          <c:order val="5"/>
          <c:spPr>
            <a:ln w="25400">
              <a:solidFill>
                <a:srgbClr val="99CCFF"/>
              </a:solidFill>
              <a:prstDash val="solid"/>
            </a:ln>
          </c:spPr>
          <c:marker>
            <c:symbol val="x"/>
            <c:size val="7"/>
            <c:spPr>
              <a:noFill/>
              <a:ln>
                <a:solidFill>
                  <a:srgbClr val="99CCFF"/>
                </a:solidFill>
                <a:prstDash val="solid"/>
              </a:ln>
            </c:spPr>
          </c:marker>
          <c:val>
            <c:numLit>
              <c:formatCode>General</c:formatCode>
              <c:ptCount val="1"/>
              <c:pt idx="0">
                <c:v>0</c:v>
              </c:pt>
            </c:numLit>
          </c:val>
          <c:smooth val="0"/>
        </c:ser>
        <c:ser>
          <c:idx val="24"/>
          <c:order val="6"/>
          <c:spPr>
            <a:ln w="12700">
              <a:solidFill>
                <a:srgbClr val="003366"/>
              </a:solidFill>
              <a:prstDash val="solid"/>
            </a:ln>
          </c:spPr>
          <c:marker>
            <c:symbol val="plus"/>
            <c:size val="5"/>
            <c:spPr>
              <a:noFill/>
              <a:ln>
                <a:solidFill>
                  <a:srgbClr val="003366"/>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9388416"/>
        <c:axId val="139390336"/>
      </c:lineChart>
      <c:catAx>
        <c:axId val="1393884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9390336"/>
        <c:crosses val="autoZero"/>
        <c:auto val="1"/>
        <c:lblAlgn val="ctr"/>
        <c:lblOffset val="100"/>
        <c:tickLblSkip val="1"/>
        <c:tickMarkSkip val="1"/>
        <c:noMultiLvlLbl val="0"/>
      </c:catAx>
      <c:valAx>
        <c:axId val="13939033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9388416"/>
        <c:crosses val="autoZero"/>
        <c:crossBetween val="between"/>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2.2 - Singles Penalty (%) As  Function of Person 1's Gross Income (X-axis)  For Various Values of Person 2's Gross Income (the Legend).  Singles' Penalty is in Percent of the Combined Gross Income. Incomes are in $1000's. (Goes with Table 2.2)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5"/>
          <c:order val="4"/>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7"/>
          <c:order val="5"/>
          <c:spPr>
            <a:ln w="12700">
              <a:solidFill>
                <a:srgbClr val="0000FF"/>
              </a:solidFill>
              <a:prstDash val="solid"/>
            </a:ln>
          </c:spPr>
          <c:marker>
            <c:symbol val="dot"/>
            <c:size val="5"/>
            <c:spPr>
              <a:noFill/>
              <a:ln>
                <a:solidFill>
                  <a:srgbClr val="0000FF"/>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9418624"/>
        <c:axId val="139421184"/>
      </c:lineChart>
      <c:catAx>
        <c:axId val="139418624"/>
        <c:scaling>
          <c:orientation val="minMax"/>
        </c:scaling>
        <c:delete val="0"/>
        <c:axPos val="b"/>
        <c:title>
          <c:tx>
            <c:rich>
              <a:bodyPr/>
              <a:lstStyle/>
              <a:p>
                <a:pPr>
                  <a:defRPr sz="250" b="1" i="0" u="none" strike="noStrike" baseline="0">
                    <a:solidFill>
                      <a:srgbClr val="000000"/>
                    </a:solidFill>
                    <a:latin typeface="Arial"/>
                    <a:ea typeface="Arial"/>
                    <a:cs typeface="Arial"/>
                  </a:defRPr>
                </a:pPr>
                <a:r>
                  <a:rPr lang="en-US"/>
                  <a:t>Person 1's Gross Income, $1000's
</a:t>
                </a:r>
              </a:p>
            </c:rich>
          </c:tx>
          <c:overlay val="0"/>
          <c:spPr>
            <a:noFill/>
            <a:ln w="25400">
              <a:noFill/>
            </a:ln>
          </c:spPr>
        </c:title>
        <c:numFmt formatCode="0" sourceLinked="0"/>
        <c:majorTickMark val="out"/>
        <c:minorTickMark val="none"/>
        <c:tickLblPos val="nextTo"/>
        <c:spPr>
          <a:ln w="9525">
            <a:noFill/>
          </a:ln>
        </c:spPr>
        <c:txPr>
          <a:bodyPr rot="-5400000" vert="horz"/>
          <a:lstStyle/>
          <a:p>
            <a:pPr>
              <a:defRPr sz="250" b="0" i="0" u="none" strike="noStrike" baseline="0">
                <a:solidFill>
                  <a:srgbClr val="000000"/>
                </a:solidFill>
                <a:latin typeface="Arial"/>
                <a:ea typeface="Arial"/>
                <a:cs typeface="Arial"/>
              </a:defRPr>
            </a:pPr>
            <a:endParaRPr lang="en-US"/>
          </a:p>
        </c:txPr>
        <c:crossAx val="139421184"/>
        <c:crosses val="autoZero"/>
        <c:auto val="1"/>
        <c:lblAlgn val="ctr"/>
        <c:lblOffset val="700"/>
        <c:tickLblSkip val="1"/>
        <c:tickMarkSkip val="1"/>
        <c:noMultiLvlLbl val="0"/>
      </c:catAx>
      <c:valAx>
        <c:axId val="139421184"/>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Arial"/>
                    <a:ea typeface="Arial"/>
                    <a:cs typeface="Arial"/>
                  </a:defRPr>
                </a:pPr>
                <a:r>
                  <a:rPr lang="en-US"/>
                  <a:t>Penalty (% of Combined Gross Income)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en-US"/>
          </a:p>
        </c:txPr>
        <c:crossAx val="139418624"/>
        <c:crosses val="autoZero"/>
        <c:crossBetween val="between"/>
      </c:valAx>
      <c:dTable>
        <c:showHorzBorder val="1"/>
        <c:showVertBorder val="1"/>
        <c:showOutline val="1"/>
        <c:showKeys val="1"/>
        <c:spPr>
          <a:ln w="3175">
            <a:solidFill>
              <a:srgbClr val="000000"/>
            </a:solidFill>
            <a:prstDash val="solid"/>
          </a:ln>
        </c:spPr>
        <c:txPr>
          <a:bodyPr/>
          <a:lstStyle/>
          <a:p>
            <a:pPr rtl="0">
              <a:defRPr sz="250" b="0" i="0" u="none" strike="noStrike" baseline="0">
                <a:solidFill>
                  <a:srgbClr val="000000"/>
                </a:solidFill>
                <a:latin typeface="Arial"/>
                <a:ea typeface="Arial"/>
                <a:cs typeface="Arial"/>
              </a:defRPr>
            </a:pPr>
            <a:endParaRPr lang="en-US"/>
          </a:p>
        </c:txPr>
      </c:dTable>
      <c:spPr>
        <a:solidFill>
          <a:srgbClr val="CCCC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8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2.1 - Singles' Penalty as a Function of Person 1's Gross Income 
for Various Values of Person 2's Gross Income (the Legend), 2004
(Goes with Table 2.1)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4"/>
          <c:order val="4"/>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5"/>
          <c:order val="5"/>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6"/>
          <c:order val="6"/>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7974144"/>
        <c:axId val="137976448"/>
      </c:lineChart>
      <c:catAx>
        <c:axId val="137974144"/>
        <c:scaling>
          <c:orientation val="minMax"/>
        </c:scaling>
        <c:delete val="0"/>
        <c:axPos val="b"/>
        <c:title>
          <c:tx>
            <c:rich>
              <a:bodyPr/>
              <a:lstStyle/>
              <a:p>
                <a:pPr>
                  <a:defRPr sz="150" b="1" i="0" u="none" strike="noStrike" baseline="0">
                    <a:solidFill>
                      <a:srgbClr val="000000"/>
                    </a:solidFill>
                    <a:latin typeface="Arial"/>
                    <a:ea typeface="Arial"/>
                    <a:cs typeface="Arial"/>
                  </a:defRPr>
                </a:pPr>
                <a:r>
                  <a:rPr lang="en-US"/>
                  <a:t>Person 1's Gross Income</a:t>
                </a:r>
              </a:p>
            </c:rich>
          </c:tx>
          <c:overlay val="0"/>
          <c:spPr>
            <a:noFill/>
            <a:ln w="25400">
              <a:noFill/>
            </a:ln>
          </c:spPr>
        </c:title>
        <c:numFmt formatCode="0" sourceLinked="0"/>
        <c:majorTickMark val="out"/>
        <c:minorTickMark val="none"/>
        <c:tickLblPos val="nextTo"/>
        <c:spPr>
          <a:ln w="9525">
            <a:noFill/>
          </a:ln>
        </c:spPr>
        <c:txPr>
          <a:bodyPr rot="-5400000" vert="horz"/>
          <a:lstStyle/>
          <a:p>
            <a:pPr>
              <a:defRPr sz="150" b="0" i="0" u="none" strike="noStrike" baseline="0">
                <a:solidFill>
                  <a:srgbClr val="000000"/>
                </a:solidFill>
                <a:latin typeface="Arial"/>
                <a:ea typeface="Arial"/>
                <a:cs typeface="Arial"/>
              </a:defRPr>
            </a:pPr>
            <a:endParaRPr lang="en-US"/>
          </a:p>
        </c:txPr>
        <c:crossAx val="137976448"/>
        <c:crosses val="autoZero"/>
        <c:auto val="1"/>
        <c:lblAlgn val="ctr"/>
        <c:lblOffset val="100"/>
        <c:tickLblSkip val="1"/>
        <c:tickMarkSkip val="1"/>
        <c:noMultiLvlLbl val="0"/>
      </c:catAx>
      <c:valAx>
        <c:axId val="137976448"/>
        <c:scaling>
          <c:orientation val="minMax"/>
        </c:scaling>
        <c:delete val="0"/>
        <c:axPos val="l"/>
        <c:majorGridlines>
          <c:spPr>
            <a:ln w="3175">
              <a:solidFill>
                <a:srgbClr val="000000"/>
              </a:solidFill>
              <a:prstDash val="solid"/>
            </a:ln>
          </c:spPr>
        </c:majorGridlines>
        <c:title>
          <c:tx>
            <c:rich>
              <a:bodyPr/>
              <a:lstStyle/>
              <a:p>
                <a:pPr>
                  <a:defRPr sz="150" b="1" i="0" u="none" strike="noStrike" baseline="0">
                    <a:solidFill>
                      <a:srgbClr val="000000"/>
                    </a:solidFill>
                    <a:latin typeface="Arial"/>
                    <a:ea typeface="Arial"/>
                    <a:cs typeface="Arial"/>
                  </a:defRPr>
                </a:pPr>
                <a:r>
                  <a:rPr lang="en-US"/>
                  <a:t>Singles' Penalty</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7974144"/>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80" verticalDpi="180" copies="0"/>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2.2 - Singles Penalty (%) As  Function of Person 1's Gross Income (X-axis)  For Various Values of Person 2's Gross Income (the Legend).  Singles' Penalty is in Percent of the Combined Gross Income. Incomes are in $1000's. (Goes with Table 2.2)
</a:t>
            </a:r>
          </a:p>
        </c:rich>
      </c:tx>
      <c:overlay val="0"/>
      <c:spPr>
        <a:noFill/>
        <a:ln w="25400">
          <a:noFill/>
        </a:ln>
      </c:spPr>
    </c:title>
    <c:autoTitleDeleted val="0"/>
    <c:plotArea>
      <c:layout/>
      <c:lineChart>
        <c:grouping val="standard"/>
        <c:varyColors val="0"/>
        <c:ser>
          <c:idx val="0"/>
          <c:order val="0"/>
          <c:tx>
            <c:strRef>
              <c:f>'2004'!#REF!</c:f>
              <c:strCache>
                <c:ptCount val="1"/>
                <c:pt idx="0">
                  <c:v>#REF!</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ser>
          <c:idx val="1"/>
          <c:order val="1"/>
          <c:tx>
            <c:strRef>
              <c:f>'2004'!#REF!</c:f>
              <c:strCache>
                <c:ptCount val="1"/>
                <c:pt idx="0">
                  <c:v>#REF!</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ser>
          <c:idx val="2"/>
          <c:order val="2"/>
          <c:tx>
            <c:strRef>
              <c:f>'2004'!#REF!</c:f>
              <c:strCache>
                <c:ptCount val="1"/>
                <c:pt idx="0">
                  <c:v>#REF!</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ser>
          <c:idx val="3"/>
          <c:order val="3"/>
          <c:tx>
            <c:strRef>
              <c:f>'2004'!#REF!</c:f>
              <c:strCache>
                <c:ptCount val="1"/>
                <c:pt idx="0">
                  <c:v>#REF!</c:v>
                </c:pt>
              </c:strCache>
            </c:strRef>
          </c:tx>
          <c:spPr>
            <a:ln w="12700">
              <a:solidFill>
                <a:srgbClr val="00FFFF"/>
              </a:solidFill>
              <a:prstDash val="solid"/>
            </a:ln>
          </c:spPr>
          <c:marker>
            <c:symbol val="x"/>
            <c:size val="5"/>
            <c:spPr>
              <a:noFill/>
              <a:ln>
                <a:solidFill>
                  <a:srgbClr val="00FFFF"/>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ser>
          <c:idx val="5"/>
          <c:order val="4"/>
          <c:tx>
            <c:strRef>
              <c:f>'2004'!#REF!</c:f>
              <c:strCache>
                <c:ptCount val="1"/>
                <c:pt idx="0">
                  <c:v>#REF!</c:v>
                </c:pt>
              </c:strCache>
            </c:strRef>
          </c:tx>
          <c:spPr>
            <a:ln w="12700">
              <a:solidFill>
                <a:srgbClr val="800000"/>
              </a:solidFill>
              <a:prstDash val="solid"/>
            </a:ln>
          </c:spPr>
          <c:marker>
            <c:symbol val="circle"/>
            <c:size val="5"/>
            <c:spPr>
              <a:solidFill>
                <a:srgbClr val="800000"/>
              </a:solidFill>
              <a:ln>
                <a:solidFill>
                  <a:srgbClr val="800000"/>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ser>
          <c:idx val="7"/>
          <c:order val="5"/>
          <c:tx>
            <c:strRef>
              <c:f>'2004'!#REF!</c:f>
              <c:strCache>
                <c:ptCount val="1"/>
                <c:pt idx="0">
                  <c:v>#REF!</c:v>
                </c:pt>
              </c:strCache>
            </c:strRef>
          </c:tx>
          <c:spPr>
            <a:ln w="12700">
              <a:solidFill>
                <a:srgbClr val="0000FF"/>
              </a:solidFill>
              <a:prstDash val="solid"/>
            </a:ln>
          </c:spPr>
          <c:marker>
            <c:symbol val="dot"/>
            <c:size val="5"/>
            <c:spPr>
              <a:noFill/>
              <a:ln>
                <a:solidFill>
                  <a:srgbClr val="0000FF"/>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dLbls>
          <c:showLegendKey val="0"/>
          <c:showVal val="0"/>
          <c:showCatName val="0"/>
          <c:showSerName val="0"/>
          <c:showPercent val="0"/>
          <c:showBubbleSize val="0"/>
        </c:dLbls>
        <c:marker val="1"/>
        <c:smooth val="0"/>
        <c:axId val="138001408"/>
        <c:axId val="138003968"/>
      </c:lineChart>
      <c:catAx>
        <c:axId val="138001408"/>
        <c:scaling>
          <c:orientation val="minMax"/>
        </c:scaling>
        <c:delete val="0"/>
        <c:axPos val="b"/>
        <c:title>
          <c:tx>
            <c:rich>
              <a:bodyPr/>
              <a:lstStyle/>
              <a:p>
                <a:pPr>
                  <a:defRPr sz="250" b="1" i="0" u="none" strike="noStrike" baseline="0">
                    <a:solidFill>
                      <a:srgbClr val="000000"/>
                    </a:solidFill>
                    <a:latin typeface="Arial"/>
                    <a:ea typeface="Arial"/>
                    <a:cs typeface="Arial"/>
                  </a:defRPr>
                </a:pPr>
                <a:r>
                  <a:rPr lang="en-US"/>
                  <a:t>Person 1's Gross Income, $1000's
</a:t>
                </a:r>
              </a:p>
            </c:rich>
          </c:tx>
          <c:overlay val="0"/>
          <c:spPr>
            <a:noFill/>
            <a:ln w="25400">
              <a:noFill/>
            </a:ln>
          </c:spPr>
        </c:title>
        <c:numFmt formatCode="0" sourceLinked="0"/>
        <c:majorTickMark val="out"/>
        <c:minorTickMark val="none"/>
        <c:tickLblPos val="nextTo"/>
        <c:spPr>
          <a:ln w="9525">
            <a:noFill/>
          </a:ln>
        </c:spPr>
        <c:txPr>
          <a:bodyPr rot="-5400000" vert="horz"/>
          <a:lstStyle/>
          <a:p>
            <a:pPr>
              <a:defRPr sz="250" b="0" i="0" u="none" strike="noStrike" baseline="0">
                <a:solidFill>
                  <a:srgbClr val="000000"/>
                </a:solidFill>
                <a:latin typeface="Arial"/>
                <a:ea typeface="Arial"/>
                <a:cs typeface="Arial"/>
              </a:defRPr>
            </a:pPr>
            <a:endParaRPr lang="en-US"/>
          </a:p>
        </c:txPr>
        <c:crossAx val="138003968"/>
        <c:crosses val="autoZero"/>
        <c:auto val="1"/>
        <c:lblAlgn val="ctr"/>
        <c:lblOffset val="700"/>
        <c:tickLblSkip val="1"/>
        <c:tickMarkSkip val="1"/>
        <c:noMultiLvlLbl val="0"/>
      </c:catAx>
      <c:valAx>
        <c:axId val="138003968"/>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Arial"/>
                    <a:ea typeface="Arial"/>
                    <a:cs typeface="Arial"/>
                  </a:defRPr>
                </a:pPr>
                <a:r>
                  <a:rPr lang="en-US"/>
                  <a:t>Penalty (% of Combined Gross Income)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en-US"/>
          </a:p>
        </c:txPr>
        <c:crossAx val="138001408"/>
        <c:crosses val="autoZero"/>
        <c:crossBetween val="between"/>
      </c:valAx>
      <c:dTable>
        <c:showHorzBorder val="1"/>
        <c:showVertBorder val="1"/>
        <c:showOutline val="1"/>
        <c:showKeys val="1"/>
        <c:spPr>
          <a:ln w="3175">
            <a:solidFill>
              <a:srgbClr val="000000"/>
            </a:solidFill>
            <a:prstDash val="solid"/>
          </a:ln>
        </c:spPr>
        <c:txPr>
          <a:bodyPr/>
          <a:lstStyle/>
          <a:p>
            <a:pPr rtl="0">
              <a:defRPr sz="250" b="0" i="0" u="none" strike="noStrike" baseline="0">
                <a:solidFill>
                  <a:srgbClr val="000000"/>
                </a:solidFill>
                <a:latin typeface="Arial"/>
                <a:ea typeface="Arial"/>
                <a:cs typeface="Arial"/>
              </a:defRPr>
            </a:pPr>
            <a:endParaRPr lang="en-US"/>
          </a:p>
        </c:txPr>
      </c:dTable>
      <c:spPr>
        <a:solidFill>
          <a:srgbClr val="CCCC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8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2.1 - Singles' Penalty as a Function of Person 1's Gross Income 
for Various Values of Person 2's Gross Income (the Legend), 2004
(Goes with Table 2.1)</a:t>
            </a:r>
          </a:p>
        </c:rich>
      </c:tx>
      <c:overlay val="0"/>
      <c:spPr>
        <a:noFill/>
        <a:ln w="25400">
          <a:noFill/>
        </a:ln>
      </c:spPr>
    </c:title>
    <c:autoTitleDeleted val="0"/>
    <c:plotArea>
      <c:layout/>
      <c:lineChart>
        <c:grouping val="standard"/>
        <c:varyColors val="0"/>
        <c:ser>
          <c:idx val="0"/>
          <c:order val="0"/>
          <c:tx>
            <c:strRef>
              <c:f>'2004'!#REF!</c:f>
              <c:strCache>
                <c:ptCount val="1"/>
                <c:pt idx="0">
                  <c:v>#REF!</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ser>
          <c:idx val="1"/>
          <c:order val="1"/>
          <c:tx>
            <c:strRef>
              <c:f>'2004'!#REF!</c:f>
              <c:strCache>
                <c:ptCount val="1"/>
                <c:pt idx="0">
                  <c:v>#REF!</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ser>
          <c:idx val="2"/>
          <c:order val="2"/>
          <c:tx>
            <c:strRef>
              <c:f>'2004'!#REF!</c:f>
              <c:strCache>
                <c:ptCount val="1"/>
                <c:pt idx="0">
                  <c:v>#REF!</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ser>
          <c:idx val="3"/>
          <c:order val="3"/>
          <c:tx>
            <c:strRef>
              <c:f>'2004'!#REF!</c:f>
              <c:strCache>
                <c:ptCount val="1"/>
                <c:pt idx="0">
                  <c:v>#REF!</c:v>
                </c:pt>
              </c:strCache>
            </c:strRef>
          </c:tx>
          <c:spPr>
            <a:ln w="12700">
              <a:solidFill>
                <a:srgbClr val="00FFFF"/>
              </a:solidFill>
              <a:prstDash val="solid"/>
            </a:ln>
          </c:spPr>
          <c:marker>
            <c:symbol val="x"/>
            <c:size val="5"/>
            <c:spPr>
              <a:noFill/>
              <a:ln>
                <a:solidFill>
                  <a:srgbClr val="00FFFF"/>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ser>
          <c:idx val="4"/>
          <c:order val="4"/>
          <c:tx>
            <c:strRef>
              <c:f>'2004'!#REF!</c:f>
              <c:strCache>
                <c:ptCount val="1"/>
                <c:pt idx="0">
                  <c:v>#REF!</c:v>
                </c:pt>
              </c:strCache>
            </c:strRef>
          </c:tx>
          <c:spPr>
            <a:ln w="12700">
              <a:solidFill>
                <a:srgbClr val="800080"/>
              </a:solidFill>
              <a:prstDash val="solid"/>
            </a:ln>
          </c:spPr>
          <c:marker>
            <c:symbol val="star"/>
            <c:size val="5"/>
            <c:spPr>
              <a:noFill/>
              <a:ln>
                <a:solidFill>
                  <a:srgbClr val="800080"/>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ser>
          <c:idx val="5"/>
          <c:order val="5"/>
          <c:tx>
            <c:strRef>
              <c:f>'2004'!#REF!</c:f>
              <c:strCache>
                <c:ptCount val="1"/>
                <c:pt idx="0">
                  <c:v>#REF!</c:v>
                </c:pt>
              </c:strCache>
            </c:strRef>
          </c:tx>
          <c:spPr>
            <a:ln w="12700">
              <a:solidFill>
                <a:srgbClr val="800000"/>
              </a:solidFill>
              <a:prstDash val="solid"/>
            </a:ln>
          </c:spPr>
          <c:marker>
            <c:symbol val="circle"/>
            <c:size val="5"/>
            <c:spPr>
              <a:solidFill>
                <a:srgbClr val="800000"/>
              </a:solidFill>
              <a:ln>
                <a:solidFill>
                  <a:srgbClr val="800000"/>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ser>
          <c:idx val="6"/>
          <c:order val="6"/>
          <c:tx>
            <c:strRef>
              <c:f>'2004'!#REF!</c:f>
              <c:strCache>
                <c:ptCount val="1"/>
                <c:pt idx="0">
                  <c:v>#REF!</c:v>
                </c:pt>
              </c:strCache>
            </c:strRef>
          </c:tx>
          <c:spPr>
            <a:ln w="12700">
              <a:solidFill>
                <a:srgbClr val="008080"/>
              </a:solidFill>
              <a:prstDash val="solid"/>
            </a:ln>
          </c:spPr>
          <c:marker>
            <c:symbol val="plus"/>
            <c:size val="5"/>
            <c:spPr>
              <a:noFill/>
              <a:ln>
                <a:solidFill>
                  <a:srgbClr val="008080"/>
                </a:solidFill>
                <a:prstDash val="solid"/>
              </a:ln>
            </c:spPr>
          </c:marker>
          <c:cat>
            <c:numRef>
              <c:f>'2004'!#REF!</c:f>
              <c:numCache>
                <c:formatCode>General</c:formatCode>
                <c:ptCount val="1"/>
                <c:pt idx="0">
                  <c:v>1</c:v>
                </c:pt>
              </c:numCache>
            </c:numRef>
          </c:cat>
          <c:val>
            <c:numRef>
              <c:f>'2004'!#REF!</c:f>
              <c:numCache>
                <c:formatCode>General</c:formatCode>
                <c:ptCount val="1"/>
                <c:pt idx="0">
                  <c:v>1</c:v>
                </c:pt>
              </c:numCache>
            </c:numRef>
          </c:val>
          <c:smooth val="0"/>
        </c:ser>
        <c:dLbls>
          <c:showLegendKey val="0"/>
          <c:showVal val="0"/>
          <c:showCatName val="0"/>
          <c:showSerName val="0"/>
          <c:showPercent val="0"/>
          <c:showBubbleSize val="0"/>
        </c:dLbls>
        <c:marker val="1"/>
        <c:smooth val="0"/>
        <c:axId val="137744768"/>
        <c:axId val="137747072"/>
      </c:lineChart>
      <c:catAx>
        <c:axId val="137744768"/>
        <c:scaling>
          <c:orientation val="minMax"/>
        </c:scaling>
        <c:delete val="0"/>
        <c:axPos val="b"/>
        <c:title>
          <c:tx>
            <c:rich>
              <a:bodyPr/>
              <a:lstStyle/>
              <a:p>
                <a:pPr>
                  <a:defRPr sz="150" b="1" i="0" u="none" strike="noStrike" baseline="0">
                    <a:solidFill>
                      <a:srgbClr val="000000"/>
                    </a:solidFill>
                    <a:latin typeface="Arial"/>
                    <a:ea typeface="Arial"/>
                    <a:cs typeface="Arial"/>
                  </a:defRPr>
                </a:pPr>
                <a:r>
                  <a:rPr lang="en-US"/>
                  <a:t>Person 1's Gross Income</a:t>
                </a:r>
              </a:p>
            </c:rich>
          </c:tx>
          <c:overlay val="0"/>
          <c:spPr>
            <a:noFill/>
            <a:ln w="25400">
              <a:noFill/>
            </a:ln>
          </c:spPr>
        </c:title>
        <c:numFmt formatCode="0" sourceLinked="0"/>
        <c:majorTickMark val="out"/>
        <c:minorTickMark val="none"/>
        <c:tickLblPos val="nextTo"/>
        <c:spPr>
          <a:ln w="9525">
            <a:noFill/>
          </a:ln>
        </c:spPr>
        <c:txPr>
          <a:bodyPr rot="-5400000" vert="horz"/>
          <a:lstStyle/>
          <a:p>
            <a:pPr>
              <a:defRPr sz="150" b="0" i="0" u="none" strike="noStrike" baseline="0">
                <a:solidFill>
                  <a:srgbClr val="000000"/>
                </a:solidFill>
                <a:latin typeface="Arial"/>
                <a:ea typeface="Arial"/>
                <a:cs typeface="Arial"/>
              </a:defRPr>
            </a:pPr>
            <a:endParaRPr lang="en-US"/>
          </a:p>
        </c:txPr>
        <c:crossAx val="137747072"/>
        <c:crosses val="autoZero"/>
        <c:auto val="1"/>
        <c:lblAlgn val="ctr"/>
        <c:lblOffset val="100"/>
        <c:tickLblSkip val="1"/>
        <c:tickMarkSkip val="1"/>
        <c:noMultiLvlLbl val="0"/>
      </c:catAx>
      <c:valAx>
        <c:axId val="137747072"/>
        <c:scaling>
          <c:orientation val="minMax"/>
        </c:scaling>
        <c:delete val="0"/>
        <c:axPos val="l"/>
        <c:majorGridlines>
          <c:spPr>
            <a:ln w="3175">
              <a:solidFill>
                <a:srgbClr val="000000"/>
              </a:solidFill>
              <a:prstDash val="solid"/>
            </a:ln>
          </c:spPr>
        </c:majorGridlines>
        <c:title>
          <c:tx>
            <c:rich>
              <a:bodyPr/>
              <a:lstStyle/>
              <a:p>
                <a:pPr>
                  <a:defRPr sz="150" b="1" i="0" u="none" strike="noStrike" baseline="0">
                    <a:solidFill>
                      <a:srgbClr val="000000"/>
                    </a:solidFill>
                    <a:latin typeface="Arial"/>
                    <a:ea typeface="Arial"/>
                    <a:cs typeface="Arial"/>
                  </a:defRPr>
                </a:pPr>
                <a:r>
                  <a:rPr lang="en-US"/>
                  <a:t>Singles' Penalty</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774476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80" verticalDpi="180" copies="0"/>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Fig 4.2.B - Singles' Penalty (% of Combined Gross Income) As A Function of Combined Gross Income (X-axis).  For Various Values of the Lower Earner's Gross Income (Expressed As A Percent of Their Combined Gross Income) (the Legend).  (Goes with Table 4.2)</a:t>
            </a:r>
          </a:p>
        </c:rich>
      </c:tx>
      <c:layout>
        <c:manualLayout>
          <c:xMode val="edge"/>
          <c:yMode val="edge"/>
          <c:x val="0.12081796593607617"/>
          <c:y val="3.0049971511568175E-2"/>
        </c:manualLayout>
      </c:layout>
      <c:overlay val="0"/>
      <c:spPr>
        <a:noFill/>
        <a:ln w="25400">
          <a:noFill/>
        </a:ln>
      </c:spPr>
    </c:title>
    <c:autoTitleDeleted val="0"/>
    <c:plotArea>
      <c:layout>
        <c:manualLayout>
          <c:layoutTarget val="inner"/>
          <c:xMode val="edge"/>
          <c:yMode val="edge"/>
          <c:x val="0.14962836312609368"/>
          <c:y val="0.18363964225403234"/>
          <c:w val="0.74256560334005495"/>
          <c:h val="0.70951679961785219"/>
        </c:manualLayout>
      </c:layout>
      <c:lineChart>
        <c:grouping val="standard"/>
        <c:varyColors val="0"/>
        <c:ser>
          <c:idx val="0"/>
          <c:order val="0"/>
          <c:tx>
            <c:strRef>
              <c:f>'2004A'!$C$157</c:f>
              <c:strCache>
                <c:ptCount val="1"/>
                <c:pt idx="0">
                  <c:v>0%</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'2004A'!$A$158:$A$182</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'2004A'!$C$158:$C$182</c:f>
              <c:numCache>
                <c:formatCode>0.0%;[Red]\(0.0%\)</c:formatCode>
                <c:ptCount val="25"/>
                <c:pt idx="0">
                  <c:v>0</c:v>
                </c:pt>
                <c:pt idx="1">
                  <c:v>2.0500000000000001E-2</c:v>
                </c:pt>
                <c:pt idx="2">
                  <c:v>5.1999999999999998E-2</c:v>
                </c:pt>
                <c:pt idx="3">
                  <c:v>5.1333333333333335E-2</c:v>
                </c:pt>
                <c:pt idx="4">
                  <c:v>4.6249999999999999E-2</c:v>
                </c:pt>
                <c:pt idx="5">
                  <c:v>5.7000000000000002E-2</c:v>
                </c:pt>
                <c:pt idx="6">
                  <c:v>6.4166666666666664E-2</c:v>
                </c:pt>
                <c:pt idx="7">
                  <c:v>6.9285714285714284E-2</c:v>
                </c:pt>
                <c:pt idx="8">
                  <c:v>6.6262500000000002E-2</c:v>
                </c:pt>
                <c:pt idx="9">
                  <c:v>6.2233333333333335E-2</c:v>
                </c:pt>
                <c:pt idx="10">
                  <c:v>5.901E-2</c:v>
                </c:pt>
                <c:pt idx="11">
                  <c:v>5.6372727272727276E-2</c:v>
                </c:pt>
                <c:pt idx="12">
                  <c:v>5.4175000000000001E-2</c:v>
                </c:pt>
                <c:pt idx="13">
                  <c:v>5.2315384615384618E-2</c:v>
                </c:pt>
                <c:pt idx="14">
                  <c:v>4.9253571428571431E-2</c:v>
                </c:pt>
                <c:pt idx="15">
                  <c:v>4.5969999999999997E-2</c:v>
                </c:pt>
                <c:pt idx="16">
                  <c:v>4.4753124999999998E-2</c:v>
                </c:pt>
                <c:pt idx="17">
                  <c:v>4.506176470588235E-2</c:v>
                </c:pt>
                <c:pt idx="18">
                  <c:v>4.5336111111111112E-2</c:v>
                </c:pt>
                <c:pt idx="19">
                  <c:v>4.5581578947368424E-2</c:v>
                </c:pt>
                <c:pt idx="20">
                  <c:v>4.444E-2</c:v>
                </c:pt>
                <c:pt idx="21">
                  <c:v>4.232380952380952E-2</c:v>
                </c:pt>
                <c:pt idx="22">
                  <c:v>4.0399999999999998E-2</c:v>
                </c:pt>
                <c:pt idx="23">
                  <c:v>3.8643478260869564E-2</c:v>
                </c:pt>
                <c:pt idx="24">
                  <c:v>3.7033333333333335E-2</c:v>
                </c:pt>
              </c:numCache>
            </c:numRef>
          </c:val>
          <c:smooth val="0"/>
        </c:ser>
        <c:ser>
          <c:idx val="1"/>
          <c:order val="1"/>
          <c:tx>
            <c:strRef>
              <c:f>'2004A'!$D$157</c:f>
              <c:strCache>
                <c:ptCount val="1"/>
                <c:pt idx="0">
                  <c:v>5%</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numRef>
              <c:f>'2004A'!$A$158:$A$182</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'2004A'!$D$158:$D$182</c:f>
              <c:numCache>
                <c:formatCode>0.0%;[Red]\(0.0%\)</c:formatCode>
                <c:ptCount val="25"/>
                <c:pt idx="0">
                  <c:v>0</c:v>
                </c:pt>
                <c:pt idx="1">
                  <c:v>1.55E-2</c:v>
                </c:pt>
                <c:pt idx="2">
                  <c:v>4.4499999999999998E-2</c:v>
                </c:pt>
                <c:pt idx="3">
                  <c:v>4.3833333333333335E-2</c:v>
                </c:pt>
                <c:pt idx="4">
                  <c:v>3.3750000000000002E-2</c:v>
                </c:pt>
                <c:pt idx="5">
                  <c:v>4.4499999999999998E-2</c:v>
                </c:pt>
                <c:pt idx="6">
                  <c:v>5.1666666666666666E-2</c:v>
                </c:pt>
                <c:pt idx="7">
                  <c:v>5.6785714285714287E-2</c:v>
                </c:pt>
                <c:pt idx="8">
                  <c:v>5.3124999999999999E-2</c:v>
                </c:pt>
                <c:pt idx="9">
                  <c:v>4.8233333333333336E-2</c:v>
                </c:pt>
                <c:pt idx="10">
                  <c:v>4.5010000000000001E-2</c:v>
                </c:pt>
                <c:pt idx="11">
                  <c:v>4.237272727272727E-2</c:v>
                </c:pt>
                <c:pt idx="12">
                  <c:v>4.0175000000000002E-2</c:v>
                </c:pt>
                <c:pt idx="13">
                  <c:v>3.8315384615384612E-2</c:v>
                </c:pt>
                <c:pt idx="14">
                  <c:v>3.5253571428571426E-2</c:v>
                </c:pt>
                <c:pt idx="15">
                  <c:v>3.1969999999999998E-2</c:v>
                </c:pt>
                <c:pt idx="16">
                  <c:v>2.9128125000000001E-2</c:v>
                </c:pt>
                <c:pt idx="17">
                  <c:v>2.8885294117647058E-2</c:v>
                </c:pt>
                <c:pt idx="18">
                  <c:v>2.9419444444444446E-2</c:v>
                </c:pt>
                <c:pt idx="19">
                  <c:v>2.9897368421052631E-2</c:v>
                </c:pt>
                <c:pt idx="20">
                  <c:v>2.8965000000000001E-2</c:v>
                </c:pt>
                <c:pt idx="21">
                  <c:v>2.703809523809524E-2</c:v>
                </c:pt>
                <c:pt idx="22">
                  <c:v>2.5286363636363638E-2</c:v>
                </c:pt>
                <c:pt idx="23">
                  <c:v>2.368695652173913E-2</c:v>
                </c:pt>
                <c:pt idx="24">
                  <c:v>2.2220833333333332E-2</c:v>
                </c:pt>
              </c:numCache>
            </c:numRef>
          </c:val>
          <c:smooth val="0"/>
        </c:ser>
        <c:ser>
          <c:idx val="2"/>
          <c:order val="2"/>
          <c:tx>
            <c:strRef>
              <c:f>'2004A'!$E$157</c:f>
              <c:strCache>
                <c:ptCount val="1"/>
                <c:pt idx="0">
                  <c:v>10%</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numRef>
              <c:f>'2004A'!$A$158:$A$182</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'2004A'!$E$158:$E$182</c:f>
              <c:numCache>
                <c:formatCode>0.0%;[Red]\(0.0%\)</c:formatCode>
                <c:ptCount val="25"/>
                <c:pt idx="0">
                  <c:v>0</c:v>
                </c:pt>
                <c:pt idx="1">
                  <c:v>1.0500000000000001E-2</c:v>
                </c:pt>
                <c:pt idx="2">
                  <c:v>3.6999999999999998E-2</c:v>
                </c:pt>
                <c:pt idx="3">
                  <c:v>3.6333333333333336E-2</c:v>
                </c:pt>
                <c:pt idx="4">
                  <c:v>2.375E-2</c:v>
                </c:pt>
                <c:pt idx="5">
                  <c:v>3.2000000000000001E-2</c:v>
                </c:pt>
                <c:pt idx="6">
                  <c:v>3.9166666666666669E-2</c:v>
                </c:pt>
                <c:pt idx="7">
                  <c:v>4.4285714285714282E-2</c:v>
                </c:pt>
                <c:pt idx="8">
                  <c:v>4.0687500000000001E-2</c:v>
                </c:pt>
                <c:pt idx="9">
                  <c:v>3.5400000000000001E-2</c:v>
                </c:pt>
                <c:pt idx="10">
                  <c:v>3.3059999999999999E-2</c:v>
                </c:pt>
                <c:pt idx="11">
                  <c:v>3.1145454545454546E-2</c:v>
                </c:pt>
                <c:pt idx="12">
                  <c:v>2.955E-2</c:v>
                </c:pt>
                <c:pt idx="13">
                  <c:v>2.8199999999999999E-2</c:v>
                </c:pt>
                <c:pt idx="14">
                  <c:v>2.5575000000000001E-2</c:v>
                </c:pt>
                <c:pt idx="15">
                  <c:v>2.2669999999999999E-2</c:v>
                </c:pt>
                <c:pt idx="16">
                  <c:v>2.0409375E-2</c:v>
                </c:pt>
                <c:pt idx="17">
                  <c:v>1.8444117647058823E-2</c:v>
                </c:pt>
                <c:pt idx="18">
                  <c:v>1.8724999999999999E-2</c:v>
                </c:pt>
                <c:pt idx="19">
                  <c:v>1.9423684210526315E-2</c:v>
                </c:pt>
                <c:pt idx="20">
                  <c:v>1.8689999999999998E-2</c:v>
                </c:pt>
                <c:pt idx="21">
                  <c:v>1.6942857142857141E-2</c:v>
                </c:pt>
                <c:pt idx="22">
                  <c:v>1.5354545454545454E-2</c:v>
                </c:pt>
                <c:pt idx="23">
                  <c:v>1.3904347826086957E-2</c:v>
                </c:pt>
                <c:pt idx="24">
                  <c:v>1.2574999999999999E-2</c:v>
                </c:pt>
              </c:numCache>
            </c:numRef>
          </c:val>
          <c:smooth val="0"/>
        </c:ser>
        <c:ser>
          <c:idx val="4"/>
          <c:order val="3"/>
          <c:tx>
            <c:strRef>
              <c:f>'2004A'!$G$157</c:f>
              <c:strCache>
                <c:ptCount val="1"/>
                <c:pt idx="0">
                  <c:v>20%</c:v>
                </c:pt>
              </c:strCache>
            </c:strRef>
          </c:tx>
          <c:spPr>
            <a:ln w="12700">
              <a:solidFill>
                <a:srgbClr val="800080"/>
              </a:solidFill>
              <a:prstDash val="solid"/>
            </a:ln>
          </c:spPr>
          <c:marker>
            <c:symbol val="star"/>
            <c:size val="5"/>
            <c:spPr>
              <a:noFill/>
              <a:ln>
                <a:solidFill>
                  <a:srgbClr val="800080"/>
                </a:solidFill>
                <a:prstDash val="solid"/>
              </a:ln>
            </c:spPr>
          </c:marker>
          <c:cat>
            <c:numRef>
              <c:f>'2004A'!$A$158:$A$182</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'2004A'!$G$158:$G$182</c:f>
              <c:numCache>
                <c:formatCode>0.0%;[Red]\(0.0%\)</c:formatCode>
                <c:ptCount val="25"/>
                <c:pt idx="0">
                  <c:v>0</c:v>
                </c:pt>
                <c:pt idx="1">
                  <c:v>5.0000000000000001E-4</c:v>
                </c:pt>
                <c:pt idx="2">
                  <c:v>2.1999999999999999E-2</c:v>
                </c:pt>
                <c:pt idx="3">
                  <c:v>2.1333333333333333E-2</c:v>
                </c:pt>
                <c:pt idx="4">
                  <c:v>8.8749999999999992E-3</c:v>
                </c:pt>
                <c:pt idx="5">
                  <c:v>1.11E-2</c:v>
                </c:pt>
                <c:pt idx="6">
                  <c:v>2.0916666666666667E-2</c:v>
                </c:pt>
                <c:pt idx="7">
                  <c:v>2.7928571428571428E-2</c:v>
                </c:pt>
                <c:pt idx="8">
                  <c:v>2.6249999999999999E-2</c:v>
                </c:pt>
                <c:pt idx="9">
                  <c:v>2.1111111111111112E-2</c:v>
                </c:pt>
                <c:pt idx="10">
                  <c:v>1.7510000000000001E-2</c:v>
                </c:pt>
                <c:pt idx="11">
                  <c:v>1.6281818181818182E-2</c:v>
                </c:pt>
                <c:pt idx="12">
                  <c:v>1.5258333333333334E-2</c:v>
                </c:pt>
                <c:pt idx="13">
                  <c:v>1.4392307692307692E-2</c:v>
                </c:pt>
                <c:pt idx="14">
                  <c:v>1.2182142857142857E-2</c:v>
                </c:pt>
                <c:pt idx="15">
                  <c:v>9.6366666666666666E-3</c:v>
                </c:pt>
                <c:pt idx="16">
                  <c:v>7.4093750000000002E-3</c:v>
                </c:pt>
                <c:pt idx="17">
                  <c:v>5.4441176470588232E-3</c:v>
                </c:pt>
                <c:pt idx="18">
                  <c:v>3.6972222222222224E-3</c:v>
                </c:pt>
                <c:pt idx="19">
                  <c:v>2.6605263157894739E-3</c:v>
                </c:pt>
                <c:pt idx="20">
                  <c:v>2.1900000000000001E-3</c:v>
                </c:pt>
                <c:pt idx="21">
                  <c:v>1.3238095238095238E-3</c:v>
                </c:pt>
                <c:pt idx="22">
                  <c:v>5.3636363636363636E-4</c:v>
                </c:pt>
                <c:pt idx="23">
                  <c:v>-1.8260869565217392E-4</c:v>
                </c:pt>
                <c:pt idx="24">
                  <c:v>-8.4166666666666667E-4</c:v>
                </c:pt>
              </c:numCache>
            </c:numRef>
          </c:val>
          <c:smooth val="0"/>
        </c:ser>
        <c:ser>
          <c:idx val="6"/>
          <c:order val="4"/>
          <c:tx>
            <c:strRef>
              <c:f>'2004A'!$I$157</c:f>
              <c:strCache>
                <c:ptCount val="1"/>
                <c:pt idx="0">
                  <c:v>30%</c:v>
                </c:pt>
              </c:strCache>
            </c:strRef>
          </c:tx>
          <c:spPr>
            <a:ln w="12700">
              <a:solidFill>
                <a:srgbClr val="008080"/>
              </a:solidFill>
              <a:prstDash val="solid"/>
            </a:ln>
          </c:spPr>
          <c:marker>
            <c:symbol val="plus"/>
            <c:size val="5"/>
            <c:spPr>
              <a:noFill/>
              <a:ln>
                <a:solidFill>
                  <a:srgbClr val="008080"/>
                </a:solidFill>
                <a:prstDash val="solid"/>
              </a:ln>
            </c:spPr>
          </c:marker>
          <c:cat>
            <c:numRef>
              <c:f>'2004A'!$A$158:$A$182</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'2004A'!$I$158:$I$182</c:f>
              <c:numCache>
                <c:formatCode>0.0%;[Red]\(0.0%\)</c:formatCode>
                <c:ptCount val="25"/>
                <c:pt idx="0">
                  <c:v>0</c:v>
                </c:pt>
                <c:pt idx="1">
                  <c:v>0</c:v>
                </c:pt>
                <c:pt idx="2">
                  <c:v>9.75E-3</c:v>
                </c:pt>
                <c:pt idx="3">
                  <c:v>9.8333333333333328E-3</c:v>
                </c:pt>
                <c:pt idx="4">
                  <c:v>3.875E-3</c:v>
                </c:pt>
                <c:pt idx="5">
                  <c:v>1E-4</c:v>
                </c:pt>
                <c:pt idx="6">
                  <c:v>8.3333333333333332E-3</c:v>
                </c:pt>
                <c:pt idx="7">
                  <c:v>1.7142857142857144E-2</c:v>
                </c:pt>
                <c:pt idx="8">
                  <c:v>1.6250000000000001E-2</c:v>
                </c:pt>
                <c:pt idx="9">
                  <c:v>1.1111111111111112E-2</c:v>
                </c:pt>
                <c:pt idx="10">
                  <c:v>7.0000000000000001E-3</c:v>
                </c:pt>
                <c:pt idx="11">
                  <c:v>3.6363636363636364E-3</c:v>
                </c:pt>
                <c:pt idx="12">
                  <c:v>2.2583333333333335E-3</c:v>
                </c:pt>
                <c:pt idx="13">
                  <c:v>2.9307692307692307E-3</c:v>
                </c:pt>
                <c:pt idx="14">
                  <c:v>2.7535714285714286E-3</c:v>
                </c:pt>
                <c:pt idx="15">
                  <c:v>1.97E-3</c:v>
                </c:pt>
                <c:pt idx="16">
                  <c:v>1.2843749999999999E-3</c:v>
                </c:pt>
                <c:pt idx="17">
                  <c:v>6.7941176470588237E-4</c:v>
                </c:pt>
                <c:pt idx="18">
                  <c:v>1.4166666666666668E-4</c:v>
                </c:pt>
                <c:pt idx="19">
                  <c:v>-3.3947368421052631E-4</c:v>
                </c:pt>
                <c:pt idx="20">
                  <c:v>-2.1350000000000002E-3</c:v>
                </c:pt>
                <c:pt idx="21">
                  <c:v>-4.8428571428571427E-3</c:v>
                </c:pt>
                <c:pt idx="22">
                  <c:v>-7.3045454545454542E-3</c:v>
                </c:pt>
                <c:pt idx="23">
                  <c:v>-8.182608695652174E-3</c:v>
                </c:pt>
                <c:pt idx="24">
                  <c:v>-8.8416666666666661E-3</c:v>
                </c:pt>
              </c:numCache>
            </c:numRef>
          </c:val>
          <c:smooth val="0"/>
        </c:ser>
        <c:ser>
          <c:idx val="8"/>
          <c:order val="5"/>
          <c:tx>
            <c:strRef>
              <c:f>'2004A'!$K$157</c:f>
              <c:strCache>
                <c:ptCount val="1"/>
                <c:pt idx="0">
                  <c:v>40%</c:v>
                </c:pt>
              </c:strCache>
            </c:strRef>
          </c:tx>
          <c:spPr>
            <a:ln w="12700">
              <a:solidFill>
                <a:srgbClr val="00CCFF"/>
              </a:solidFill>
              <a:prstDash val="solid"/>
            </a:ln>
          </c:spPr>
          <c:marker>
            <c:symbol val="dash"/>
            <c:size val="10"/>
            <c:spPr>
              <a:noFill/>
              <a:ln>
                <a:solidFill>
                  <a:srgbClr val="00CCFF"/>
                </a:solidFill>
                <a:prstDash val="solid"/>
              </a:ln>
            </c:spPr>
          </c:marker>
          <c:cat>
            <c:numRef>
              <c:f>'2004A'!$A$158:$A$182</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'2004A'!$K$158:$K$182</c:f>
              <c:numCache>
                <c:formatCode>0.0%;[Red]\(0.0%\)</c:formatCode>
                <c:ptCount val="25"/>
                <c:pt idx="0">
                  <c:v>0</c:v>
                </c:pt>
                <c:pt idx="1">
                  <c:v>0</c:v>
                </c:pt>
                <c:pt idx="2">
                  <c:v>0</c:v>
                </c:pt>
                <c:pt idx="3">
                  <c:v>4.8333333333333336E-3</c:v>
                </c:pt>
                <c:pt idx="4">
                  <c:v>0</c:v>
                </c:pt>
                <c:pt idx="5">
                  <c:v>0</c:v>
                </c:pt>
                <c:pt idx="6">
                  <c:v>0</c:v>
                </c:pt>
                <c:pt idx="7">
                  <c:v>7.1428571428571426E-3</c:v>
                </c:pt>
                <c:pt idx="8">
                  <c:v>6.2500000000000003E-3</c:v>
                </c:pt>
                <c:pt idx="9">
                  <c:v>1.1111111111111111E-3</c:v>
                </c:pt>
                <c:pt idx="10">
                  <c:v>0</c:v>
                </c:pt>
                <c:pt idx="11">
                  <c:v>0</c:v>
                </c:pt>
                <c:pt idx="12">
                  <c:v>0</c:v>
                </c:pt>
                <c:pt idx="13">
                  <c:v>0</c:v>
                </c:pt>
                <c:pt idx="14">
                  <c:v>-2.4642857142857143E-4</c:v>
                </c:pt>
                <c:pt idx="15">
                  <c:v>-1.0300000000000001E-3</c:v>
                </c:pt>
                <c:pt idx="16">
                  <c:v>-1.7156249999999999E-3</c:v>
                </c:pt>
                <c:pt idx="17">
                  <c:v>-2.3205882352941177E-3</c:v>
                </c:pt>
                <c:pt idx="18">
                  <c:v>-2.8583333333333334E-3</c:v>
                </c:pt>
                <c:pt idx="19">
                  <c:v>-3.3394736842105263E-3</c:v>
                </c:pt>
                <c:pt idx="20">
                  <c:v>-4.8799999999999998E-3</c:v>
                </c:pt>
                <c:pt idx="21">
                  <c:v>-7.0285714285714283E-3</c:v>
                </c:pt>
                <c:pt idx="22">
                  <c:v>-8.9818181818181811E-3</c:v>
                </c:pt>
                <c:pt idx="23">
                  <c:v>-1.0765217391304347E-2</c:v>
                </c:pt>
                <c:pt idx="24">
                  <c:v>-1.24E-2</c:v>
                </c:pt>
              </c:numCache>
            </c:numRef>
          </c:val>
          <c:smooth val="0"/>
        </c:ser>
        <c:ser>
          <c:idx val="10"/>
          <c:order val="6"/>
          <c:tx>
            <c:strRef>
              <c:f>'2004A'!$M$157</c:f>
              <c:strCache>
                <c:ptCount val="1"/>
                <c:pt idx="0">
                  <c:v>50%</c:v>
                </c:pt>
              </c:strCache>
            </c:strRef>
          </c:tx>
          <c:spPr>
            <a:ln w="12700">
              <a:solidFill>
                <a:srgbClr val="CCFFCC"/>
              </a:solidFill>
              <a:prstDash val="solid"/>
            </a:ln>
          </c:spPr>
          <c:marker>
            <c:symbol val="square"/>
            <c:size val="5"/>
            <c:spPr>
              <a:solidFill>
                <a:srgbClr val="CCFFCC"/>
              </a:solidFill>
              <a:ln>
                <a:solidFill>
                  <a:srgbClr val="CCFFCC"/>
                </a:solidFill>
                <a:prstDash val="solid"/>
              </a:ln>
            </c:spPr>
          </c:marker>
          <c:cat>
            <c:numRef>
              <c:f>'2004A'!$A$158:$A$182</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'2004A'!$M$158:$M$182</c:f>
              <c:numCache>
                <c:formatCode>0.0%;[Red]\(0.0%\)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-1.4678571428571429E-3</c:v>
                </c:pt>
                <c:pt idx="15">
                  <c:v>-3.3700000000000002E-3</c:v>
                </c:pt>
                <c:pt idx="16">
                  <c:v>-4.3968749999999997E-3</c:v>
                </c:pt>
                <c:pt idx="17">
                  <c:v>-4.1382352941176474E-3</c:v>
                </c:pt>
                <c:pt idx="18">
                  <c:v>-3.9083333333333331E-3</c:v>
                </c:pt>
                <c:pt idx="19">
                  <c:v>-3.7026315789473684E-3</c:v>
                </c:pt>
                <c:pt idx="20">
                  <c:v>-4.8799999999999998E-3</c:v>
                </c:pt>
                <c:pt idx="21">
                  <c:v>-7.0285714285714283E-3</c:v>
                </c:pt>
                <c:pt idx="22">
                  <c:v>-8.9818181818181811E-3</c:v>
                </c:pt>
                <c:pt idx="23">
                  <c:v>-1.0765217391304347E-2</c:v>
                </c:pt>
                <c:pt idx="24">
                  <c:v>-1.24E-2</c:v>
                </c:pt>
              </c:numCache>
            </c:numRef>
          </c:val>
          <c:smooth val="0"/>
        </c:ser>
        <c:dLbls>
          <c:showLegendKey val="0"/>
          <c:showVal val="0"/>
          <c:showCatName val="0"/>
          <c:showSerName val="0"/>
          <c:showPercent val="0"/>
          <c:showBubbleSize val="0"/>
        </c:dLbls>
        <c:marker val="1"/>
        <c:smooth val="0"/>
        <c:axId val="137862528"/>
        <c:axId val="137877376"/>
      </c:lineChart>
      <c:catAx>
        <c:axId val="137862528"/>
        <c:scaling>
          <c:orientation val="minMax"/>
        </c:scaling>
        <c:delete val="0"/>
        <c:axPos val="b"/>
        <c:title>
          <c:tx>
            <c:rich>
              <a:bodyPr/>
              <a:lstStyle/>
              <a:p>
                <a:pPr>
                  <a:defRPr sz="1150" b="1" i="0" u="none" strike="noStrike" baseline="0">
                    <a:solidFill>
                      <a:srgbClr val="000000"/>
                    </a:solidFill>
                    <a:latin typeface="Arial"/>
                    <a:ea typeface="Arial"/>
                    <a:cs typeface="Arial"/>
                  </a:defRPr>
                </a:pPr>
                <a:r>
                  <a:rPr lang="en-US"/>
                  <a:t>Combined Gross Income in $1000's</a:t>
                </a:r>
              </a:p>
            </c:rich>
          </c:tx>
          <c:layout>
            <c:manualLayout>
              <c:xMode val="edge"/>
              <c:yMode val="edge"/>
              <c:x val="0.39033484450807288"/>
              <c:y val="0.9181982234427101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1175" b="0" i="0" u="none" strike="noStrike" baseline="0">
                <a:solidFill>
                  <a:srgbClr val="000000"/>
                </a:solidFill>
                <a:latin typeface="Arial"/>
                <a:ea typeface="Arial"/>
                <a:cs typeface="Arial"/>
              </a:defRPr>
            </a:pPr>
            <a:endParaRPr lang="en-US"/>
          </a:p>
        </c:txPr>
        <c:crossAx val="137877376"/>
        <c:crosses val="autoZero"/>
        <c:auto val="1"/>
        <c:lblAlgn val="ctr"/>
        <c:lblOffset val="100"/>
        <c:tickLblSkip val="1"/>
        <c:tickMarkSkip val="1"/>
        <c:noMultiLvlLbl val="0"/>
      </c:catAx>
      <c:valAx>
        <c:axId val="137877376"/>
        <c:scaling>
          <c:orientation val="minMax"/>
        </c:scaling>
        <c:delete val="0"/>
        <c:axPos val="l"/>
        <c:majorGridlines>
          <c:spPr>
            <a:ln w="3175">
              <a:solidFill>
                <a:srgbClr val="000000"/>
              </a:solidFill>
              <a:prstDash val="solid"/>
            </a:ln>
          </c:spPr>
        </c:majorGridlines>
        <c:title>
          <c:tx>
            <c:rich>
              <a:bodyPr/>
              <a:lstStyle/>
              <a:p>
                <a:pPr>
                  <a:defRPr sz="1150" b="1" i="0" u="none" strike="noStrike" baseline="0">
                    <a:solidFill>
                      <a:srgbClr val="000000"/>
                    </a:solidFill>
                    <a:latin typeface="Arial"/>
                    <a:ea typeface="Arial"/>
                    <a:cs typeface="Arial"/>
                  </a:defRPr>
                </a:pPr>
                <a:r>
                  <a:rPr lang="en-US"/>
                  <a:t>Singles' Penalty (As % Of Combined Gross Income)</a:t>
                </a:r>
              </a:p>
            </c:rich>
          </c:tx>
          <c:layout>
            <c:manualLayout>
              <c:xMode val="edge"/>
              <c:yMode val="edge"/>
              <c:x val="3.5316040040449491E-2"/>
              <c:y val="0.25041779919858775"/>
            </c:manualLayout>
          </c:layout>
          <c:overlay val="0"/>
          <c:spPr>
            <a:noFill/>
            <a:ln w="25400">
              <a:noFill/>
            </a:ln>
          </c:spPr>
        </c:title>
        <c:numFmt formatCode="0.0%;[Red]\(0.0%\)" sourceLinked="1"/>
        <c:majorTickMark val="out"/>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Arial"/>
                <a:ea typeface="Arial"/>
                <a:cs typeface="Arial"/>
              </a:defRPr>
            </a:pPr>
            <a:endParaRPr lang="en-US"/>
          </a:p>
        </c:txPr>
        <c:crossAx val="137862528"/>
        <c:crosses val="autoZero"/>
        <c:crossBetween val="midCat"/>
      </c:valAx>
      <c:spPr>
        <a:solidFill>
          <a:srgbClr val="C0C0C0"/>
        </a:solidFill>
        <a:ln w="12700">
          <a:solidFill>
            <a:srgbClr val="808080"/>
          </a:solidFill>
          <a:prstDash val="solid"/>
        </a:ln>
      </c:spPr>
    </c:plotArea>
    <c:legend>
      <c:legendPos val="r"/>
      <c:layout>
        <c:manualLayout>
          <c:xMode val="edge"/>
          <c:yMode val="edge"/>
          <c:x val="0.91233857131494922"/>
          <c:y val="0.41103240208852898"/>
          <c:w val="8.1168944790992015E-2"/>
          <c:h val="0.28113897684497624"/>
        </c:manualLayout>
      </c:layout>
      <c:overlay val="0"/>
      <c:spPr>
        <a:solidFill>
          <a:srgbClr val="FFFFFF"/>
        </a:solidFill>
        <a:ln w="3175">
          <a:solidFill>
            <a:srgbClr val="000000"/>
          </a:solidFill>
          <a:prstDash val="solid"/>
        </a:ln>
      </c:spPr>
      <c:txPr>
        <a:bodyPr/>
        <a:lstStyle/>
        <a:p>
          <a:pPr>
            <a:defRPr sz="9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00" b="1" i="0" u="none" strike="noStrike" baseline="0">
                <a:solidFill>
                  <a:srgbClr val="000000"/>
                </a:solidFill>
                <a:latin typeface="Arial"/>
                <a:ea typeface="Arial"/>
                <a:cs typeface="Arial"/>
              </a:defRPr>
            </a:pPr>
            <a:r>
              <a:rPr lang="en-US"/>
              <a:t>Fig 4.2.A - Singles' Penalty (% of Combined Gross Income) As A Function of Income Inequality (X-axis).  For Various Values of Combined Gross Income in $'s (the Legend) - (Goes with Table 4.2)</a:t>
            </a:r>
          </a:p>
        </c:rich>
      </c:tx>
      <c:layout>
        <c:manualLayout>
          <c:xMode val="edge"/>
          <c:yMode val="edge"/>
          <c:x val="0.12441551015273417"/>
          <c:y val="9.5541622662192686E-3"/>
        </c:manualLayout>
      </c:layout>
      <c:overlay val="0"/>
      <c:spPr>
        <a:noFill/>
        <a:ln w="25400">
          <a:noFill/>
        </a:ln>
      </c:spPr>
    </c:title>
    <c:autoTitleDeleted val="0"/>
    <c:plotArea>
      <c:layout>
        <c:manualLayout>
          <c:layoutTarget val="inner"/>
          <c:xMode val="edge"/>
          <c:yMode val="edge"/>
          <c:x val="9.9158187919834787E-2"/>
          <c:y val="0.18789816221906808"/>
          <c:w val="0.7951364125647129"/>
          <c:h val="0.72452257465827108"/>
        </c:manualLayout>
      </c:layout>
      <c:lineChart>
        <c:grouping val="standard"/>
        <c:varyColors val="0"/>
        <c:ser>
          <c:idx val="1"/>
          <c:order val="0"/>
          <c:tx>
            <c:strRef>
              <c:f>'2004A'!$B$159</c:f>
              <c:strCache>
                <c:ptCount val="1"/>
                <c:pt idx="0">
                  <c:v>10000</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numRef>
              <c:f>'2004A'!$C$157:$M$157</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'2004A'!$C$159:$M$159</c:f>
              <c:numCache>
                <c:formatCode>0.0%;[Red]\(0.0%\)</c:formatCode>
                <c:ptCount val="11"/>
                <c:pt idx="0">
                  <c:v>2.0500000000000001E-2</c:v>
                </c:pt>
                <c:pt idx="1">
                  <c:v>1.55E-2</c:v>
                </c:pt>
                <c:pt idx="2">
                  <c:v>1.0500000000000001E-2</c:v>
                </c:pt>
                <c:pt idx="3">
                  <c:v>5.4999999999999997E-3</c:v>
                </c:pt>
                <c:pt idx="4">
                  <c:v>5.0000000000000001E-4</c:v>
                </c:pt>
                <c:pt idx="5">
                  <c:v>0</c:v>
                </c:pt>
                <c:pt idx="6">
                  <c:v>0</c:v>
                </c:pt>
                <c:pt idx="7">
                  <c:v>0</c:v>
                </c:pt>
                <c:pt idx="8">
                  <c:v>0</c:v>
                </c:pt>
                <c:pt idx="9">
                  <c:v>0</c:v>
                </c:pt>
                <c:pt idx="10">
                  <c:v>0</c:v>
                </c:pt>
              </c:numCache>
            </c:numRef>
          </c:val>
          <c:smooth val="0"/>
        </c:ser>
        <c:ser>
          <c:idx val="2"/>
          <c:order val="1"/>
          <c:tx>
            <c:strRef>
              <c:f>'2004A'!$B$160</c:f>
              <c:strCache>
                <c:ptCount val="1"/>
                <c:pt idx="0">
                  <c:v>20000</c:v>
                </c:pt>
              </c:strCache>
            </c:strRef>
          </c:tx>
          <c:spPr>
            <a:ln w="25400">
              <a:solidFill>
                <a:srgbClr val="FFFF00"/>
              </a:solidFill>
              <a:prstDash val="solid"/>
            </a:ln>
          </c:spPr>
          <c:marker>
            <c:symbol val="triangle"/>
            <c:size val="7"/>
            <c:spPr>
              <a:solidFill>
                <a:srgbClr val="FFFF00"/>
              </a:solidFill>
              <a:ln>
                <a:solidFill>
                  <a:srgbClr val="FFFF00"/>
                </a:solidFill>
                <a:prstDash val="solid"/>
              </a:ln>
            </c:spPr>
          </c:marker>
          <c:cat>
            <c:numRef>
              <c:f>'2004A'!$C$157:$M$157</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'2004A'!$C$160:$M$160</c:f>
              <c:numCache>
                <c:formatCode>0.0%;[Red]\(0.0%\)</c:formatCode>
                <c:ptCount val="11"/>
                <c:pt idx="0">
                  <c:v>5.1999999999999998E-2</c:v>
                </c:pt>
                <c:pt idx="1">
                  <c:v>4.4499999999999998E-2</c:v>
                </c:pt>
                <c:pt idx="2">
                  <c:v>3.6999999999999998E-2</c:v>
                </c:pt>
                <c:pt idx="3">
                  <c:v>2.9499999999999998E-2</c:v>
                </c:pt>
                <c:pt idx="4">
                  <c:v>2.1999999999999999E-2</c:v>
                </c:pt>
                <c:pt idx="5">
                  <c:v>1.4749999999999999E-2</c:v>
                </c:pt>
                <c:pt idx="6">
                  <c:v>9.75E-3</c:v>
                </c:pt>
                <c:pt idx="7">
                  <c:v>4.7499999999999999E-3</c:v>
                </c:pt>
                <c:pt idx="8">
                  <c:v>0</c:v>
                </c:pt>
                <c:pt idx="9">
                  <c:v>0</c:v>
                </c:pt>
                <c:pt idx="10">
                  <c:v>0</c:v>
                </c:pt>
              </c:numCache>
            </c:numRef>
          </c:val>
          <c:smooth val="0"/>
        </c:ser>
        <c:ser>
          <c:idx val="4"/>
          <c:order val="2"/>
          <c:tx>
            <c:strRef>
              <c:f>'2004A'!$B$162</c:f>
              <c:strCache>
                <c:ptCount val="1"/>
                <c:pt idx="0">
                  <c:v>40000</c:v>
                </c:pt>
              </c:strCache>
            </c:strRef>
          </c:tx>
          <c:spPr>
            <a:ln w="12700">
              <a:solidFill>
                <a:srgbClr val="800080"/>
              </a:solidFill>
              <a:prstDash val="solid"/>
            </a:ln>
          </c:spPr>
          <c:marker>
            <c:symbol val="star"/>
            <c:size val="5"/>
            <c:spPr>
              <a:noFill/>
              <a:ln>
                <a:solidFill>
                  <a:srgbClr val="800080"/>
                </a:solidFill>
                <a:prstDash val="solid"/>
              </a:ln>
            </c:spPr>
          </c:marker>
          <c:cat>
            <c:numRef>
              <c:f>'2004A'!$C$157:$M$157</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'2004A'!$C$162:$M$162</c:f>
              <c:numCache>
                <c:formatCode>0.0%;[Red]\(0.0%\)</c:formatCode>
                <c:ptCount val="11"/>
                <c:pt idx="0">
                  <c:v>4.6249999999999999E-2</c:v>
                </c:pt>
                <c:pt idx="1">
                  <c:v>3.3750000000000002E-2</c:v>
                </c:pt>
                <c:pt idx="2">
                  <c:v>2.375E-2</c:v>
                </c:pt>
                <c:pt idx="3">
                  <c:v>1.6250000000000001E-2</c:v>
                </c:pt>
                <c:pt idx="4">
                  <c:v>8.8749999999999992E-3</c:v>
                </c:pt>
                <c:pt idx="5">
                  <c:v>6.3749999999999996E-3</c:v>
                </c:pt>
                <c:pt idx="6">
                  <c:v>3.875E-3</c:v>
                </c:pt>
                <c:pt idx="7">
                  <c:v>1.3749999999999999E-3</c:v>
                </c:pt>
                <c:pt idx="8">
                  <c:v>0</c:v>
                </c:pt>
                <c:pt idx="9">
                  <c:v>0</c:v>
                </c:pt>
                <c:pt idx="10">
                  <c:v>0</c:v>
                </c:pt>
              </c:numCache>
            </c:numRef>
          </c:val>
          <c:smooth val="0"/>
        </c:ser>
        <c:ser>
          <c:idx val="6"/>
          <c:order val="3"/>
          <c:tx>
            <c:strRef>
              <c:f>'2004A'!$B$164</c:f>
              <c:strCache>
                <c:ptCount val="1"/>
                <c:pt idx="0">
                  <c:v>60000</c:v>
                </c:pt>
              </c:strCache>
            </c:strRef>
          </c:tx>
          <c:spPr>
            <a:ln w="12700">
              <a:solidFill>
                <a:srgbClr val="008080"/>
              </a:solidFill>
              <a:prstDash val="solid"/>
            </a:ln>
          </c:spPr>
          <c:marker>
            <c:symbol val="plus"/>
            <c:size val="5"/>
            <c:spPr>
              <a:noFill/>
              <a:ln>
                <a:solidFill>
                  <a:srgbClr val="008080"/>
                </a:solidFill>
                <a:prstDash val="solid"/>
              </a:ln>
            </c:spPr>
          </c:marker>
          <c:cat>
            <c:numRef>
              <c:f>'2004A'!$C$157:$M$157</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'2004A'!$C$164:$M$164</c:f>
              <c:numCache>
                <c:formatCode>0.0%;[Red]\(0.0%\)</c:formatCode>
                <c:ptCount val="11"/>
                <c:pt idx="0">
                  <c:v>6.4166666666666664E-2</c:v>
                </c:pt>
                <c:pt idx="1">
                  <c:v>5.1666666666666666E-2</c:v>
                </c:pt>
                <c:pt idx="2">
                  <c:v>3.9166666666666669E-2</c:v>
                </c:pt>
                <c:pt idx="3">
                  <c:v>2.8416666666666666E-2</c:v>
                </c:pt>
                <c:pt idx="4">
                  <c:v>2.0916666666666667E-2</c:v>
                </c:pt>
                <c:pt idx="5">
                  <c:v>1.3416666666666667E-2</c:v>
                </c:pt>
                <c:pt idx="6">
                  <c:v>8.3333333333333332E-3</c:v>
                </c:pt>
                <c:pt idx="7">
                  <c:v>3.3333333333333335E-3</c:v>
                </c:pt>
                <c:pt idx="8">
                  <c:v>0</c:v>
                </c:pt>
                <c:pt idx="9">
                  <c:v>0</c:v>
                </c:pt>
                <c:pt idx="10">
                  <c:v>0</c:v>
                </c:pt>
              </c:numCache>
            </c:numRef>
          </c:val>
          <c:smooth val="0"/>
        </c:ser>
        <c:ser>
          <c:idx val="8"/>
          <c:order val="4"/>
          <c:tx>
            <c:strRef>
              <c:f>'2004A'!$B$166</c:f>
              <c:strCache>
                <c:ptCount val="1"/>
                <c:pt idx="0">
                  <c:v>80000</c:v>
                </c:pt>
              </c:strCache>
            </c:strRef>
          </c:tx>
          <c:spPr>
            <a:ln w="12700">
              <a:solidFill>
                <a:srgbClr val="00CCFF"/>
              </a:solidFill>
              <a:prstDash val="solid"/>
            </a:ln>
          </c:spPr>
          <c:marker>
            <c:symbol val="dash"/>
            <c:size val="5"/>
            <c:spPr>
              <a:noFill/>
              <a:ln>
                <a:solidFill>
                  <a:srgbClr val="00CCFF"/>
                </a:solidFill>
                <a:prstDash val="solid"/>
              </a:ln>
            </c:spPr>
          </c:marker>
          <c:cat>
            <c:numRef>
              <c:f>'2004A'!$C$157:$M$157</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'2004A'!$C$166:$M$166</c:f>
              <c:numCache>
                <c:formatCode>0.0%;[Red]\(0.0%\)</c:formatCode>
                <c:ptCount val="11"/>
                <c:pt idx="0">
                  <c:v>6.6262500000000002E-2</c:v>
                </c:pt>
                <c:pt idx="1">
                  <c:v>5.3124999999999999E-2</c:v>
                </c:pt>
                <c:pt idx="2">
                  <c:v>4.0687500000000001E-2</c:v>
                </c:pt>
                <c:pt idx="3">
                  <c:v>3.3187500000000002E-2</c:v>
                </c:pt>
                <c:pt idx="4">
                  <c:v>2.6249999999999999E-2</c:v>
                </c:pt>
                <c:pt idx="5">
                  <c:v>2.1250000000000002E-2</c:v>
                </c:pt>
                <c:pt idx="6">
                  <c:v>1.6250000000000001E-2</c:v>
                </c:pt>
                <c:pt idx="7">
                  <c:v>1.125E-2</c:v>
                </c:pt>
                <c:pt idx="8">
                  <c:v>6.2500000000000003E-3</c:v>
                </c:pt>
                <c:pt idx="9">
                  <c:v>1.25E-3</c:v>
                </c:pt>
                <c:pt idx="10">
                  <c:v>0</c:v>
                </c:pt>
              </c:numCache>
            </c:numRef>
          </c:val>
          <c:smooth val="0"/>
        </c:ser>
        <c:ser>
          <c:idx val="12"/>
          <c:order val="5"/>
          <c:tx>
            <c:strRef>
              <c:f>'2004A'!$B$170</c:f>
              <c:strCache>
                <c:ptCount val="1"/>
                <c:pt idx="0">
                  <c:v>120000</c:v>
                </c:pt>
              </c:strCache>
            </c:strRef>
          </c:tx>
          <c:spPr>
            <a:ln w="12700">
              <a:solidFill>
                <a:srgbClr val="99CCFF"/>
              </a:solidFill>
              <a:prstDash val="solid"/>
            </a:ln>
          </c:spPr>
          <c:marker>
            <c:symbol val="x"/>
            <c:size val="5"/>
            <c:spPr>
              <a:noFill/>
              <a:ln>
                <a:solidFill>
                  <a:srgbClr val="99CCFF"/>
                </a:solidFill>
                <a:prstDash val="solid"/>
              </a:ln>
            </c:spPr>
          </c:marker>
          <c:cat>
            <c:numRef>
              <c:f>'2004A'!$C$157:$M$157</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'2004A'!$C$170:$M$170</c:f>
              <c:numCache>
                <c:formatCode>0.0%;[Red]\(0.0%\)</c:formatCode>
                <c:ptCount val="11"/>
                <c:pt idx="0">
                  <c:v>5.4175000000000001E-2</c:v>
                </c:pt>
                <c:pt idx="1">
                  <c:v>4.0175000000000002E-2</c:v>
                </c:pt>
                <c:pt idx="2">
                  <c:v>2.955E-2</c:v>
                </c:pt>
                <c:pt idx="3">
                  <c:v>2.1758333333333334E-2</c:v>
                </c:pt>
                <c:pt idx="4">
                  <c:v>1.5258333333333334E-2</c:v>
                </c:pt>
                <c:pt idx="5">
                  <c:v>8.7583333333333332E-3</c:v>
                </c:pt>
                <c:pt idx="6">
                  <c:v>2.2583333333333335E-3</c:v>
                </c:pt>
                <c:pt idx="7">
                  <c:v>0</c:v>
                </c:pt>
                <c:pt idx="8">
                  <c:v>0</c:v>
                </c:pt>
                <c:pt idx="9">
                  <c:v>0</c:v>
                </c:pt>
                <c:pt idx="10">
                  <c:v>0</c:v>
                </c:pt>
              </c:numCache>
            </c:numRef>
          </c:val>
          <c:smooth val="0"/>
        </c:ser>
        <c:ser>
          <c:idx val="24"/>
          <c:order val="6"/>
          <c:tx>
            <c:strRef>
              <c:f>'2004A'!$B$182</c:f>
              <c:strCache>
                <c:ptCount val="1"/>
                <c:pt idx="0">
                  <c:v>240000</c:v>
                </c:pt>
              </c:strCache>
            </c:strRef>
          </c:tx>
          <c:spPr>
            <a:ln w="12700">
              <a:solidFill>
                <a:srgbClr val="003366"/>
              </a:solidFill>
              <a:prstDash val="solid"/>
            </a:ln>
          </c:spPr>
          <c:marker>
            <c:symbol val="plus"/>
            <c:size val="5"/>
            <c:spPr>
              <a:noFill/>
              <a:ln>
                <a:solidFill>
                  <a:srgbClr val="003366"/>
                </a:solidFill>
                <a:prstDash val="solid"/>
              </a:ln>
            </c:spPr>
          </c:marker>
          <c:cat>
            <c:numRef>
              <c:f>'2004A'!$C$157:$M$157</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'2004A'!$C$182:$M$182</c:f>
              <c:numCache>
                <c:formatCode>0.0%;[Red]\(0.0%\)</c:formatCode>
                <c:ptCount val="11"/>
                <c:pt idx="0">
                  <c:v>3.7033333333333335E-2</c:v>
                </c:pt>
                <c:pt idx="1">
                  <c:v>2.2220833333333332E-2</c:v>
                </c:pt>
                <c:pt idx="2">
                  <c:v>1.2574999999999999E-2</c:v>
                </c:pt>
                <c:pt idx="3">
                  <c:v>3.5750000000000001E-3</c:v>
                </c:pt>
                <c:pt idx="4">
                  <c:v>-8.4166666666666667E-4</c:v>
                </c:pt>
                <c:pt idx="5">
                  <c:v>-4.8416666666666669E-3</c:v>
                </c:pt>
                <c:pt idx="6">
                  <c:v>-8.8416666666666661E-3</c:v>
                </c:pt>
                <c:pt idx="7">
                  <c:v>-1.2129166666666667E-2</c:v>
                </c:pt>
                <c:pt idx="8">
                  <c:v>-1.24E-2</c:v>
                </c:pt>
                <c:pt idx="9">
                  <c:v>-1.24E-2</c:v>
                </c:pt>
                <c:pt idx="10">
                  <c:v>-1.24E-2</c:v>
                </c:pt>
              </c:numCache>
            </c:numRef>
          </c:val>
          <c:smooth val="0"/>
        </c:ser>
        <c:dLbls>
          <c:showLegendKey val="0"/>
          <c:showVal val="0"/>
          <c:showCatName val="0"/>
          <c:showSerName val="0"/>
          <c:showPercent val="0"/>
          <c:showBubbleSize val="0"/>
        </c:dLbls>
        <c:marker val="1"/>
        <c:smooth val="0"/>
        <c:axId val="138082944"/>
        <c:axId val="138093696"/>
      </c:lineChart>
      <c:catAx>
        <c:axId val="138082944"/>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US"/>
                  <a:t>Lower Earner's Gross Income As Percent of Combined Gross Income</a:t>
                </a:r>
              </a:p>
            </c:rich>
          </c:tx>
          <c:layout>
            <c:manualLayout>
              <c:xMode val="edge"/>
              <c:yMode val="edge"/>
              <c:x val="0.27034635376460292"/>
              <c:y val="0.93630611962978316"/>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Arial"/>
                <a:ea typeface="Arial"/>
                <a:cs typeface="Arial"/>
              </a:defRPr>
            </a:pPr>
            <a:endParaRPr lang="en-US"/>
          </a:p>
        </c:txPr>
        <c:crossAx val="138093696"/>
        <c:crosses val="autoZero"/>
        <c:auto val="1"/>
        <c:lblAlgn val="ctr"/>
        <c:lblOffset val="100"/>
        <c:tickLblSkip val="1"/>
        <c:tickMarkSkip val="1"/>
        <c:noMultiLvlLbl val="0"/>
      </c:catAx>
      <c:valAx>
        <c:axId val="138093696"/>
        <c:scaling>
          <c:orientation val="minMax"/>
        </c:scaling>
        <c:delete val="0"/>
        <c:axPos val="l"/>
        <c:majorGridlines>
          <c:spPr>
            <a:ln w="3175">
              <a:solidFill>
                <a:srgbClr val="000000"/>
              </a:solidFill>
              <a:prstDash val="solid"/>
            </a:ln>
          </c:spPr>
        </c:majorGridlines>
        <c:title>
          <c:tx>
            <c:rich>
              <a:bodyPr/>
              <a:lstStyle/>
              <a:p>
                <a:pPr>
                  <a:defRPr sz="925" b="1" i="0" u="none" strike="noStrike" baseline="0">
                    <a:solidFill>
                      <a:srgbClr val="000000"/>
                    </a:solidFill>
                    <a:latin typeface="Arial"/>
                    <a:ea typeface="Arial"/>
                    <a:cs typeface="Arial"/>
                  </a:defRPr>
                </a:pPr>
                <a:r>
                  <a:rPr lang="en-US"/>
                  <a:t>Singles' Penalty (As % of Combined Gross
 Income)</a:t>
                </a:r>
              </a:p>
            </c:rich>
          </c:tx>
          <c:layout>
            <c:manualLayout>
              <c:xMode val="edge"/>
              <c:yMode val="edge"/>
              <c:x val="5.6126807678451955E-3"/>
              <c:y val="0.31687909130204223"/>
            </c:manualLayout>
          </c:layout>
          <c:overlay val="0"/>
          <c:spPr>
            <a:noFill/>
            <a:ln w="25400">
              <a:noFill/>
            </a:ln>
          </c:spPr>
        </c:title>
        <c:numFmt formatCode="0.0%;[Red]\(0.0%\)" sourceLinked="1"/>
        <c:majorTickMark val="out"/>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Arial"/>
                <a:ea typeface="Arial"/>
                <a:cs typeface="Arial"/>
              </a:defRPr>
            </a:pPr>
            <a:endParaRPr lang="en-US"/>
          </a:p>
        </c:txPr>
        <c:crossAx val="138082944"/>
        <c:crosses val="autoZero"/>
        <c:crossBetween val="midCat"/>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layout>
        <c:manualLayout>
          <c:xMode val="edge"/>
          <c:yMode val="edge"/>
          <c:x val="0.89215777766341298"/>
          <c:y val="0.42784415954796823"/>
          <c:w val="0.1002179792885366"/>
          <c:h val="0.27164703732916234"/>
        </c:manualLayout>
      </c:layout>
      <c:overlay val="0"/>
      <c:spPr>
        <a:solidFill>
          <a:srgbClr val="FFFFFF"/>
        </a:solidFill>
        <a:ln w="3175">
          <a:solidFill>
            <a:srgbClr val="000000"/>
          </a:solidFill>
          <a:prstDash val="solid"/>
        </a:ln>
      </c:spPr>
      <c:txPr>
        <a:bodyPr/>
        <a:lstStyle/>
        <a:p>
          <a:pPr>
            <a:defRPr sz="97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75" b="1" i="0" u="none" strike="noStrike" baseline="0">
                <a:solidFill>
                  <a:srgbClr val="000000"/>
                </a:solidFill>
                <a:latin typeface="Arial"/>
                <a:ea typeface="Arial"/>
                <a:cs typeface="Arial"/>
              </a:defRPr>
            </a:pPr>
            <a:r>
              <a:rPr lang="en-US"/>
              <a:t>Fig 4.1.B - Singles' Penalty ($) As A Function of Combined Gross Income (X-axis).  For Various Values of the Lower Earner's Gross Income (Expressed As A Percent of Their Combined Gross Income) (the Legend).  (Goes with Table 4.1)</a:t>
            </a:r>
          </a:p>
        </c:rich>
      </c:tx>
      <c:layout>
        <c:manualLayout>
          <c:xMode val="edge"/>
          <c:yMode val="edge"/>
          <c:x val="0.11652181775150447"/>
          <c:y val="2.9051932610987728E-2"/>
        </c:manualLayout>
      </c:layout>
      <c:overlay val="0"/>
      <c:spPr>
        <a:noFill/>
        <a:ln w="25400">
          <a:noFill/>
        </a:ln>
      </c:spPr>
    </c:title>
    <c:autoTitleDeleted val="0"/>
    <c:plotArea>
      <c:layout>
        <c:manualLayout>
          <c:layoutTarget val="inner"/>
          <c:xMode val="edge"/>
          <c:yMode val="edge"/>
          <c:x val="0.10086957057094782"/>
          <c:y val="0.15596331003000383"/>
          <c:w val="0.79043482456027225"/>
          <c:h val="0.77217128985443073"/>
        </c:manualLayout>
      </c:layout>
      <c:lineChart>
        <c:grouping val="standard"/>
        <c:varyColors val="0"/>
        <c:ser>
          <c:idx val="0"/>
          <c:order val="0"/>
          <c:tx>
            <c:strRef>
              <c:f>'2004A'!$C$63</c:f>
              <c:strCache>
                <c:ptCount val="1"/>
                <c:pt idx="0">
                  <c:v>0%</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'2004A'!$A$64:$A$88</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'2004A'!$C$64:$C$88</c:f>
              <c:numCache>
                <c:formatCode>0_);[Red]\(0\)</c:formatCode>
                <c:ptCount val="25"/>
                <c:pt idx="0">
                  <c:v>0</c:v>
                </c:pt>
                <c:pt idx="1">
                  <c:v>205</c:v>
                </c:pt>
                <c:pt idx="2">
                  <c:v>1040</c:v>
                </c:pt>
                <c:pt idx="3">
                  <c:v>1540</c:v>
                </c:pt>
                <c:pt idx="4">
                  <c:v>1850</c:v>
                </c:pt>
                <c:pt idx="5">
                  <c:v>2850</c:v>
                </c:pt>
                <c:pt idx="6">
                  <c:v>3850</c:v>
                </c:pt>
                <c:pt idx="7">
                  <c:v>4850</c:v>
                </c:pt>
                <c:pt idx="8">
                  <c:v>5301</c:v>
                </c:pt>
                <c:pt idx="9">
                  <c:v>5601</c:v>
                </c:pt>
                <c:pt idx="10">
                  <c:v>5901</c:v>
                </c:pt>
                <c:pt idx="11">
                  <c:v>6201</c:v>
                </c:pt>
                <c:pt idx="12">
                  <c:v>6501</c:v>
                </c:pt>
                <c:pt idx="13">
                  <c:v>6801</c:v>
                </c:pt>
                <c:pt idx="14">
                  <c:v>6895.5</c:v>
                </c:pt>
                <c:pt idx="15">
                  <c:v>6895.5</c:v>
                </c:pt>
                <c:pt idx="16">
                  <c:v>7160.5</c:v>
                </c:pt>
                <c:pt idx="17">
                  <c:v>7660.5</c:v>
                </c:pt>
                <c:pt idx="18">
                  <c:v>8160.5</c:v>
                </c:pt>
                <c:pt idx="19">
                  <c:v>8660.5</c:v>
                </c:pt>
                <c:pt idx="20">
                  <c:v>8888</c:v>
                </c:pt>
                <c:pt idx="21">
                  <c:v>8888</c:v>
                </c:pt>
                <c:pt idx="22">
                  <c:v>8888</c:v>
                </c:pt>
                <c:pt idx="23">
                  <c:v>8888</c:v>
                </c:pt>
                <c:pt idx="24">
                  <c:v>8888</c:v>
                </c:pt>
              </c:numCache>
            </c:numRef>
          </c:val>
          <c:smooth val="0"/>
        </c:ser>
        <c:ser>
          <c:idx val="1"/>
          <c:order val="1"/>
          <c:tx>
            <c:strRef>
              <c:f>'2004A'!$D$63</c:f>
              <c:strCache>
                <c:ptCount val="1"/>
                <c:pt idx="0">
                  <c:v>5%</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numRef>
              <c:f>'2004A'!$A$64:$A$88</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'2004A'!$D$64:$D$88</c:f>
              <c:numCache>
                <c:formatCode>0_);[Red]\(0\)</c:formatCode>
                <c:ptCount val="25"/>
                <c:pt idx="0">
                  <c:v>0</c:v>
                </c:pt>
                <c:pt idx="1">
                  <c:v>155</c:v>
                </c:pt>
                <c:pt idx="2">
                  <c:v>890</c:v>
                </c:pt>
                <c:pt idx="3">
                  <c:v>1315</c:v>
                </c:pt>
                <c:pt idx="4">
                  <c:v>1350</c:v>
                </c:pt>
                <c:pt idx="5">
                  <c:v>2225</c:v>
                </c:pt>
                <c:pt idx="6">
                  <c:v>3100</c:v>
                </c:pt>
                <c:pt idx="7">
                  <c:v>3975</c:v>
                </c:pt>
                <c:pt idx="8">
                  <c:v>4250</c:v>
                </c:pt>
                <c:pt idx="9">
                  <c:v>4341</c:v>
                </c:pt>
                <c:pt idx="10">
                  <c:v>4501</c:v>
                </c:pt>
                <c:pt idx="11">
                  <c:v>4661</c:v>
                </c:pt>
                <c:pt idx="12">
                  <c:v>4821</c:v>
                </c:pt>
                <c:pt idx="13">
                  <c:v>4981</c:v>
                </c:pt>
                <c:pt idx="14">
                  <c:v>4935.5</c:v>
                </c:pt>
                <c:pt idx="15">
                  <c:v>4795.5</c:v>
                </c:pt>
                <c:pt idx="16">
                  <c:v>4660.5</c:v>
                </c:pt>
                <c:pt idx="17">
                  <c:v>4910.5</c:v>
                </c:pt>
                <c:pt idx="18">
                  <c:v>5295.5</c:v>
                </c:pt>
                <c:pt idx="19">
                  <c:v>5680.5</c:v>
                </c:pt>
                <c:pt idx="20">
                  <c:v>5793</c:v>
                </c:pt>
                <c:pt idx="21">
                  <c:v>5678</c:v>
                </c:pt>
                <c:pt idx="22">
                  <c:v>5563</c:v>
                </c:pt>
                <c:pt idx="23">
                  <c:v>5448</c:v>
                </c:pt>
                <c:pt idx="24">
                  <c:v>5333</c:v>
                </c:pt>
              </c:numCache>
            </c:numRef>
          </c:val>
          <c:smooth val="0"/>
        </c:ser>
        <c:ser>
          <c:idx val="2"/>
          <c:order val="2"/>
          <c:tx>
            <c:strRef>
              <c:f>'2004A'!$E$63</c:f>
              <c:strCache>
                <c:ptCount val="1"/>
                <c:pt idx="0">
                  <c:v>10%</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numRef>
              <c:f>'2004A'!$A$64:$A$88</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'2004A'!$E$64:$E$88</c:f>
              <c:numCache>
                <c:formatCode>0_);[Red]\(0\)</c:formatCode>
                <c:ptCount val="25"/>
                <c:pt idx="0">
                  <c:v>0</c:v>
                </c:pt>
                <c:pt idx="1">
                  <c:v>105</c:v>
                </c:pt>
                <c:pt idx="2">
                  <c:v>740</c:v>
                </c:pt>
                <c:pt idx="3">
                  <c:v>1090</c:v>
                </c:pt>
                <c:pt idx="4">
                  <c:v>950</c:v>
                </c:pt>
                <c:pt idx="5">
                  <c:v>1600</c:v>
                </c:pt>
                <c:pt idx="6">
                  <c:v>2350</c:v>
                </c:pt>
                <c:pt idx="7">
                  <c:v>3100</c:v>
                </c:pt>
                <c:pt idx="8">
                  <c:v>3255</c:v>
                </c:pt>
                <c:pt idx="9">
                  <c:v>3186</c:v>
                </c:pt>
                <c:pt idx="10">
                  <c:v>3306</c:v>
                </c:pt>
                <c:pt idx="11">
                  <c:v>3426</c:v>
                </c:pt>
                <c:pt idx="12">
                  <c:v>3546</c:v>
                </c:pt>
                <c:pt idx="13">
                  <c:v>3666</c:v>
                </c:pt>
                <c:pt idx="14">
                  <c:v>3580.5</c:v>
                </c:pt>
                <c:pt idx="15">
                  <c:v>3400.5</c:v>
                </c:pt>
                <c:pt idx="16">
                  <c:v>3265.5</c:v>
                </c:pt>
                <c:pt idx="17">
                  <c:v>3135.5</c:v>
                </c:pt>
                <c:pt idx="18">
                  <c:v>3370.5</c:v>
                </c:pt>
                <c:pt idx="19">
                  <c:v>3690.5</c:v>
                </c:pt>
                <c:pt idx="20">
                  <c:v>3738</c:v>
                </c:pt>
                <c:pt idx="21">
                  <c:v>3558</c:v>
                </c:pt>
                <c:pt idx="22">
                  <c:v>3378</c:v>
                </c:pt>
                <c:pt idx="23">
                  <c:v>3198</c:v>
                </c:pt>
                <c:pt idx="24">
                  <c:v>3018</c:v>
                </c:pt>
              </c:numCache>
            </c:numRef>
          </c:val>
          <c:smooth val="0"/>
        </c:ser>
        <c:ser>
          <c:idx val="4"/>
          <c:order val="3"/>
          <c:tx>
            <c:strRef>
              <c:f>'2004A'!$G$63</c:f>
              <c:strCache>
                <c:ptCount val="1"/>
                <c:pt idx="0">
                  <c:v>20%</c:v>
                </c:pt>
              </c:strCache>
            </c:strRef>
          </c:tx>
          <c:spPr>
            <a:ln w="12700">
              <a:solidFill>
                <a:srgbClr val="800080"/>
              </a:solidFill>
              <a:prstDash val="solid"/>
            </a:ln>
          </c:spPr>
          <c:marker>
            <c:symbol val="star"/>
            <c:size val="5"/>
            <c:spPr>
              <a:noFill/>
              <a:ln>
                <a:solidFill>
                  <a:srgbClr val="800080"/>
                </a:solidFill>
                <a:prstDash val="solid"/>
              </a:ln>
            </c:spPr>
          </c:marker>
          <c:cat>
            <c:numRef>
              <c:f>'2004A'!$A$64:$A$88</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'2004A'!$G$64:$G$88</c:f>
              <c:numCache>
                <c:formatCode>0_);[Red]\(0\)</c:formatCode>
                <c:ptCount val="25"/>
                <c:pt idx="0">
                  <c:v>0</c:v>
                </c:pt>
                <c:pt idx="1">
                  <c:v>5</c:v>
                </c:pt>
                <c:pt idx="2">
                  <c:v>440</c:v>
                </c:pt>
                <c:pt idx="3">
                  <c:v>640</c:v>
                </c:pt>
                <c:pt idx="4">
                  <c:v>355</c:v>
                </c:pt>
                <c:pt idx="5">
                  <c:v>555</c:v>
                </c:pt>
                <c:pt idx="6">
                  <c:v>1255</c:v>
                </c:pt>
                <c:pt idx="7">
                  <c:v>1955</c:v>
                </c:pt>
                <c:pt idx="8">
                  <c:v>2100</c:v>
                </c:pt>
                <c:pt idx="9">
                  <c:v>1900</c:v>
                </c:pt>
                <c:pt idx="10">
                  <c:v>1751</c:v>
                </c:pt>
                <c:pt idx="11">
                  <c:v>1791</c:v>
                </c:pt>
                <c:pt idx="12">
                  <c:v>1831</c:v>
                </c:pt>
                <c:pt idx="13">
                  <c:v>1871</c:v>
                </c:pt>
                <c:pt idx="14">
                  <c:v>1705.5</c:v>
                </c:pt>
                <c:pt idx="15">
                  <c:v>1445.5</c:v>
                </c:pt>
                <c:pt idx="16">
                  <c:v>1185.5</c:v>
                </c:pt>
                <c:pt idx="17">
                  <c:v>925.5</c:v>
                </c:pt>
                <c:pt idx="18">
                  <c:v>665.5</c:v>
                </c:pt>
                <c:pt idx="19">
                  <c:v>505.5</c:v>
                </c:pt>
                <c:pt idx="20">
                  <c:v>438</c:v>
                </c:pt>
                <c:pt idx="21">
                  <c:v>278</c:v>
                </c:pt>
                <c:pt idx="22">
                  <c:v>118</c:v>
                </c:pt>
                <c:pt idx="23">
                  <c:v>-42</c:v>
                </c:pt>
                <c:pt idx="24">
                  <c:v>-202</c:v>
                </c:pt>
              </c:numCache>
            </c:numRef>
          </c:val>
          <c:smooth val="0"/>
        </c:ser>
        <c:ser>
          <c:idx val="6"/>
          <c:order val="4"/>
          <c:tx>
            <c:strRef>
              <c:f>'2004A'!$I$63</c:f>
              <c:strCache>
                <c:ptCount val="1"/>
                <c:pt idx="0">
                  <c:v>30%</c:v>
                </c:pt>
              </c:strCache>
            </c:strRef>
          </c:tx>
          <c:spPr>
            <a:ln w="12700">
              <a:solidFill>
                <a:srgbClr val="008080"/>
              </a:solidFill>
              <a:prstDash val="solid"/>
            </a:ln>
          </c:spPr>
          <c:marker>
            <c:symbol val="plus"/>
            <c:size val="5"/>
            <c:spPr>
              <a:noFill/>
              <a:ln>
                <a:solidFill>
                  <a:srgbClr val="008080"/>
                </a:solidFill>
                <a:prstDash val="solid"/>
              </a:ln>
            </c:spPr>
          </c:marker>
          <c:cat>
            <c:numRef>
              <c:f>'2004A'!$A$64:$A$88</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'2004A'!$I$64:$I$88</c:f>
              <c:numCache>
                <c:formatCode>0_);[Red]\(0\)</c:formatCode>
                <c:ptCount val="25"/>
                <c:pt idx="0">
                  <c:v>0</c:v>
                </c:pt>
                <c:pt idx="1">
                  <c:v>0</c:v>
                </c:pt>
                <c:pt idx="2">
                  <c:v>195</c:v>
                </c:pt>
                <c:pt idx="3">
                  <c:v>295</c:v>
                </c:pt>
                <c:pt idx="4">
                  <c:v>155</c:v>
                </c:pt>
                <c:pt idx="5">
                  <c:v>5</c:v>
                </c:pt>
                <c:pt idx="6">
                  <c:v>500</c:v>
                </c:pt>
                <c:pt idx="7">
                  <c:v>1200</c:v>
                </c:pt>
                <c:pt idx="8">
                  <c:v>1300</c:v>
                </c:pt>
                <c:pt idx="9">
                  <c:v>1000</c:v>
                </c:pt>
                <c:pt idx="10">
                  <c:v>700</c:v>
                </c:pt>
                <c:pt idx="11">
                  <c:v>400</c:v>
                </c:pt>
                <c:pt idx="12">
                  <c:v>271</c:v>
                </c:pt>
                <c:pt idx="13">
                  <c:v>381</c:v>
                </c:pt>
                <c:pt idx="14">
                  <c:v>385.5</c:v>
                </c:pt>
                <c:pt idx="15">
                  <c:v>295.5</c:v>
                </c:pt>
                <c:pt idx="16">
                  <c:v>205.5</c:v>
                </c:pt>
                <c:pt idx="17">
                  <c:v>115.5</c:v>
                </c:pt>
                <c:pt idx="18">
                  <c:v>25.5</c:v>
                </c:pt>
                <c:pt idx="19">
                  <c:v>-64.5</c:v>
                </c:pt>
                <c:pt idx="20">
                  <c:v>-427</c:v>
                </c:pt>
                <c:pt idx="21">
                  <c:v>-1017</c:v>
                </c:pt>
                <c:pt idx="22">
                  <c:v>-1607</c:v>
                </c:pt>
                <c:pt idx="23">
                  <c:v>-1882</c:v>
                </c:pt>
                <c:pt idx="24">
                  <c:v>-2122</c:v>
                </c:pt>
              </c:numCache>
            </c:numRef>
          </c:val>
          <c:smooth val="0"/>
        </c:ser>
        <c:ser>
          <c:idx val="9"/>
          <c:order val="5"/>
          <c:tx>
            <c:strRef>
              <c:f>'2004A'!$L$63</c:f>
              <c:strCache>
                <c:ptCount val="1"/>
                <c:pt idx="0">
                  <c:v>45%</c:v>
                </c:pt>
              </c:strCache>
            </c:strRef>
          </c:tx>
          <c:spPr>
            <a:ln w="12700">
              <a:solidFill>
                <a:srgbClr val="CCFFFF"/>
              </a:solidFill>
              <a:prstDash val="solid"/>
            </a:ln>
          </c:spPr>
          <c:marker>
            <c:symbol val="diamond"/>
            <c:size val="5"/>
            <c:spPr>
              <a:solidFill>
                <a:srgbClr val="CCFFFF"/>
              </a:solidFill>
              <a:ln>
                <a:solidFill>
                  <a:srgbClr val="CCFFFF"/>
                </a:solidFill>
                <a:prstDash val="solid"/>
              </a:ln>
            </c:spPr>
          </c:marker>
          <c:cat>
            <c:numRef>
              <c:f>'2004A'!$A$64:$A$88</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'2004A'!$L$64:$L$88</c:f>
              <c:numCache>
                <c:formatCode>0_);[Red]\(0\)</c:formatCode>
                <c:ptCount val="25"/>
                <c:pt idx="0">
                  <c:v>0</c:v>
                </c:pt>
                <c:pt idx="1">
                  <c:v>0</c:v>
                </c:pt>
                <c:pt idx="2">
                  <c:v>0</c:v>
                </c:pt>
                <c:pt idx="3">
                  <c:v>70</c:v>
                </c:pt>
                <c:pt idx="4">
                  <c:v>0</c:v>
                </c:pt>
                <c:pt idx="5">
                  <c:v>0</c:v>
                </c:pt>
                <c:pt idx="6">
                  <c:v>0</c:v>
                </c:pt>
                <c:pt idx="7">
                  <c:v>150</c:v>
                </c:pt>
                <c:pt idx="8">
                  <c:v>100</c:v>
                </c:pt>
                <c:pt idx="9">
                  <c:v>0</c:v>
                </c:pt>
                <c:pt idx="10">
                  <c:v>0</c:v>
                </c:pt>
                <c:pt idx="11">
                  <c:v>0</c:v>
                </c:pt>
                <c:pt idx="12">
                  <c:v>0</c:v>
                </c:pt>
                <c:pt idx="13">
                  <c:v>0</c:v>
                </c:pt>
                <c:pt idx="14">
                  <c:v>-205.5</c:v>
                </c:pt>
                <c:pt idx="15">
                  <c:v>-379.5</c:v>
                </c:pt>
                <c:pt idx="16">
                  <c:v>-514.5</c:v>
                </c:pt>
                <c:pt idx="17">
                  <c:v>-649.5</c:v>
                </c:pt>
                <c:pt idx="18">
                  <c:v>-703.5</c:v>
                </c:pt>
                <c:pt idx="19">
                  <c:v>-703.5</c:v>
                </c:pt>
                <c:pt idx="20">
                  <c:v>-976</c:v>
                </c:pt>
                <c:pt idx="21">
                  <c:v>-1476</c:v>
                </c:pt>
                <c:pt idx="22">
                  <c:v>-1976</c:v>
                </c:pt>
                <c:pt idx="23">
                  <c:v>-2476</c:v>
                </c:pt>
                <c:pt idx="24">
                  <c:v>-2976</c:v>
                </c:pt>
              </c:numCache>
            </c:numRef>
          </c:val>
          <c:smooth val="0"/>
        </c:ser>
        <c:ser>
          <c:idx val="10"/>
          <c:order val="6"/>
          <c:tx>
            <c:strRef>
              <c:f>'2004A'!$M$63</c:f>
              <c:strCache>
                <c:ptCount val="1"/>
                <c:pt idx="0">
                  <c:v>50%</c:v>
                </c:pt>
              </c:strCache>
            </c:strRef>
          </c:tx>
          <c:spPr>
            <a:ln w="12700">
              <a:solidFill>
                <a:srgbClr val="CCFFCC"/>
              </a:solidFill>
              <a:prstDash val="solid"/>
            </a:ln>
          </c:spPr>
          <c:marker>
            <c:symbol val="square"/>
            <c:size val="5"/>
            <c:spPr>
              <a:solidFill>
                <a:srgbClr val="CCFFCC"/>
              </a:solidFill>
              <a:ln>
                <a:solidFill>
                  <a:srgbClr val="CCFFCC"/>
                </a:solidFill>
                <a:prstDash val="solid"/>
              </a:ln>
            </c:spPr>
          </c:marker>
          <c:cat>
            <c:numRef>
              <c:f>'2004A'!$A$64:$A$88</c:f>
              <c:numCache>
                <c:formatCode>General</c:formatCode>
                <c:ptCount val="25"/>
                <c:pt idx="0">
                  <c:v>9.9999999999999995E-7</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numCache>
            </c:numRef>
          </c:cat>
          <c:val>
            <c:numRef>
              <c:f>'2004A'!$M$64:$M$88</c:f>
              <c:numCache>
                <c:formatCode>0_);[Red]\(0\)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-205.5</c:v>
                </c:pt>
                <c:pt idx="15">
                  <c:v>-505.5</c:v>
                </c:pt>
                <c:pt idx="16">
                  <c:v>-703.5</c:v>
                </c:pt>
                <c:pt idx="17">
                  <c:v>-703.5</c:v>
                </c:pt>
                <c:pt idx="18">
                  <c:v>-703.5</c:v>
                </c:pt>
                <c:pt idx="19">
                  <c:v>-703.5</c:v>
                </c:pt>
                <c:pt idx="20">
                  <c:v>-976</c:v>
                </c:pt>
                <c:pt idx="21">
                  <c:v>-1476</c:v>
                </c:pt>
                <c:pt idx="22">
                  <c:v>-1976</c:v>
                </c:pt>
                <c:pt idx="23">
                  <c:v>-2476</c:v>
                </c:pt>
                <c:pt idx="24">
                  <c:v>-2976</c:v>
                </c:pt>
              </c:numCache>
            </c:numRef>
          </c:val>
          <c:smooth val="0"/>
        </c:ser>
        <c:dLbls>
          <c:showLegendKey val="0"/>
          <c:showVal val="0"/>
          <c:showCatName val="0"/>
          <c:showSerName val="0"/>
          <c:showPercent val="0"/>
          <c:showBubbleSize val="0"/>
        </c:dLbls>
        <c:marker val="1"/>
        <c:smooth val="0"/>
        <c:axId val="138139520"/>
        <c:axId val="139530624"/>
      </c:lineChart>
      <c:catAx>
        <c:axId val="138139520"/>
        <c:scaling>
          <c:orientation val="minMax"/>
        </c:scaling>
        <c:delete val="0"/>
        <c:axPos val="b"/>
        <c:title>
          <c:tx>
            <c:rich>
              <a:bodyPr/>
              <a:lstStyle/>
              <a:p>
                <a:pPr>
                  <a:defRPr sz="1175" b="1" i="0" u="none" strike="noStrike" baseline="0">
                    <a:solidFill>
                      <a:srgbClr val="000000"/>
                    </a:solidFill>
                    <a:latin typeface="Arial"/>
                    <a:ea typeface="Arial"/>
                    <a:cs typeface="Arial"/>
                  </a:defRPr>
                </a:pPr>
                <a:r>
                  <a:rPr lang="en-US"/>
                  <a:t>Combined Gross Income in $1000's</a:t>
                </a:r>
              </a:p>
            </c:rich>
          </c:tx>
          <c:layout>
            <c:manualLayout>
              <c:xMode val="edge"/>
              <c:yMode val="edge"/>
              <c:x val="0.3930434227636439"/>
              <c:y val="0.9464832536958521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1200" b="0" i="0" u="none" strike="noStrike" baseline="0">
                <a:solidFill>
                  <a:srgbClr val="000000"/>
                </a:solidFill>
                <a:latin typeface="Arial"/>
                <a:ea typeface="Arial"/>
                <a:cs typeface="Arial"/>
              </a:defRPr>
            </a:pPr>
            <a:endParaRPr lang="en-US"/>
          </a:p>
        </c:txPr>
        <c:crossAx val="139530624"/>
        <c:crosses val="autoZero"/>
        <c:auto val="1"/>
        <c:lblAlgn val="ctr"/>
        <c:lblOffset val="100"/>
        <c:tickLblSkip val="1"/>
        <c:tickMarkSkip val="1"/>
        <c:noMultiLvlLbl val="0"/>
      </c:catAx>
      <c:valAx>
        <c:axId val="139530624"/>
        <c:scaling>
          <c:orientation val="minMax"/>
          <c:max val="6000"/>
          <c:min val="-2000"/>
        </c:scaling>
        <c:delete val="0"/>
        <c:axPos val="l"/>
        <c:majorGridlines>
          <c:spPr>
            <a:ln w="3175">
              <a:solidFill>
                <a:srgbClr val="000000"/>
              </a:solidFill>
              <a:prstDash val="solid"/>
            </a:ln>
          </c:spPr>
        </c:majorGridlines>
        <c:title>
          <c:tx>
            <c:rich>
              <a:bodyPr/>
              <a:lstStyle/>
              <a:p>
                <a:pPr>
                  <a:defRPr sz="1175" b="1" i="0" u="none" strike="noStrike" baseline="0">
                    <a:solidFill>
                      <a:srgbClr val="000000"/>
                    </a:solidFill>
                    <a:latin typeface="Arial"/>
                    <a:ea typeface="Arial"/>
                    <a:cs typeface="Arial"/>
                  </a:defRPr>
                </a:pPr>
                <a:r>
                  <a:rPr lang="en-US"/>
                  <a:t>Single's Penalty ($)</a:t>
                </a:r>
              </a:p>
            </c:rich>
          </c:tx>
          <c:layout>
            <c:manualLayout>
              <c:xMode val="edge"/>
              <c:yMode val="edge"/>
              <c:x val="1.3913048103029674E-2"/>
              <c:y val="0.42201835027031875"/>
            </c:manualLayout>
          </c:layout>
          <c:overlay val="0"/>
          <c:spPr>
            <a:noFill/>
            <a:ln w="25400">
              <a:noFill/>
            </a:ln>
          </c:spPr>
        </c:title>
        <c:numFmt formatCode="0_);[Red]\(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38139520"/>
        <c:crosses val="autoZero"/>
        <c:crossBetween val="midCat"/>
      </c:valAx>
      <c:spPr>
        <a:solidFill>
          <a:srgbClr val="C0C0C0"/>
        </a:solidFill>
        <a:ln w="12700">
          <a:solidFill>
            <a:srgbClr val="808080"/>
          </a:solidFill>
          <a:prstDash val="solid"/>
        </a:ln>
      </c:spPr>
    </c:plotArea>
    <c:legend>
      <c:legendPos val="r"/>
      <c:layout>
        <c:manualLayout>
          <c:xMode val="edge"/>
          <c:yMode val="edge"/>
          <c:x val="0.91996043047810516"/>
          <c:y val="0.41709473495300264"/>
          <c:w val="7.3961605863096858E-2"/>
          <c:h val="0.28376122215492294"/>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1" i="0" u="none" strike="noStrike" baseline="0">
                <a:solidFill>
                  <a:srgbClr val="000000"/>
                </a:solidFill>
                <a:latin typeface="Arial"/>
                <a:ea typeface="Arial"/>
                <a:cs typeface="Arial"/>
              </a:defRPr>
            </a:pPr>
            <a:r>
              <a:rPr lang="en-US"/>
              <a:t>Fig 4.1.A - Singles' Penalty ($) As A Function of Income Inequality (X-axis).  For Various Values of Combined Gross Income in $'s (the Legend) - (Goes with Table 4.1)</a:t>
            </a:r>
          </a:p>
        </c:rich>
      </c:tx>
      <c:layout>
        <c:manualLayout>
          <c:xMode val="edge"/>
          <c:yMode val="edge"/>
          <c:x val="0.2668418937059982"/>
          <c:y val="1.1395314822520299E-2"/>
        </c:manualLayout>
      </c:layout>
      <c:overlay val="0"/>
      <c:spPr>
        <a:noFill/>
        <a:ln w="25400">
          <a:noFill/>
        </a:ln>
      </c:spPr>
    </c:title>
    <c:autoTitleDeleted val="0"/>
    <c:plotArea>
      <c:layout>
        <c:manualLayout>
          <c:layoutTarget val="inner"/>
          <c:xMode val="edge"/>
          <c:yMode val="edge"/>
          <c:x val="0.10341815115030915"/>
          <c:y val="0.10497993230758007"/>
          <c:w val="0.77738898364681541"/>
          <c:h val="0.81561332023581457"/>
        </c:manualLayout>
      </c:layout>
      <c:lineChart>
        <c:grouping val="standard"/>
        <c:varyColors val="0"/>
        <c:ser>
          <c:idx val="1"/>
          <c:order val="0"/>
          <c:tx>
            <c:strRef>
              <c:f>'2004A'!$B$65</c:f>
              <c:strCache>
                <c:ptCount val="1"/>
                <c:pt idx="0">
                  <c:v>10000</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numRef>
              <c:f>'2004A'!$C$63:$M$63</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'2004A'!$C$65:$M$65</c:f>
              <c:numCache>
                <c:formatCode>0_);[Red]\(0\)</c:formatCode>
                <c:ptCount val="11"/>
                <c:pt idx="0">
                  <c:v>205</c:v>
                </c:pt>
                <c:pt idx="1">
                  <c:v>155</c:v>
                </c:pt>
                <c:pt idx="2">
                  <c:v>105</c:v>
                </c:pt>
                <c:pt idx="3">
                  <c:v>55</c:v>
                </c:pt>
                <c:pt idx="4">
                  <c:v>5</c:v>
                </c:pt>
                <c:pt idx="5">
                  <c:v>0</c:v>
                </c:pt>
                <c:pt idx="6">
                  <c:v>0</c:v>
                </c:pt>
                <c:pt idx="7">
                  <c:v>0</c:v>
                </c:pt>
                <c:pt idx="8">
                  <c:v>0</c:v>
                </c:pt>
                <c:pt idx="9">
                  <c:v>0</c:v>
                </c:pt>
                <c:pt idx="10">
                  <c:v>0</c:v>
                </c:pt>
              </c:numCache>
            </c:numRef>
          </c:val>
          <c:smooth val="0"/>
        </c:ser>
        <c:ser>
          <c:idx val="2"/>
          <c:order val="1"/>
          <c:tx>
            <c:strRef>
              <c:f>'2004A'!$B$66</c:f>
              <c:strCache>
                <c:ptCount val="1"/>
                <c:pt idx="0">
                  <c:v>20000</c:v>
                </c:pt>
              </c:strCache>
            </c:strRef>
          </c:tx>
          <c:spPr>
            <a:ln w="25400">
              <a:solidFill>
                <a:srgbClr val="00FF00"/>
              </a:solidFill>
              <a:prstDash val="solid"/>
            </a:ln>
          </c:spPr>
          <c:marker>
            <c:symbol val="triangle"/>
            <c:size val="5"/>
            <c:spPr>
              <a:solidFill>
                <a:srgbClr val="00FF00"/>
              </a:solidFill>
              <a:ln>
                <a:solidFill>
                  <a:srgbClr val="00FF00"/>
                </a:solidFill>
                <a:prstDash val="solid"/>
              </a:ln>
            </c:spPr>
          </c:marker>
          <c:cat>
            <c:numRef>
              <c:f>'2004A'!$C$63:$M$63</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'2004A'!$C$66:$M$66</c:f>
              <c:numCache>
                <c:formatCode>0_);[Red]\(0\)</c:formatCode>
                <c:ptCount val="11"/>
                <c:pt idx="0">
                  <c:v>1040</c:v>
                </c:pt>
                <c:pt idx="1">
                  <c:v>890</c:v>
                </c:pt>
                <c:pt idx="2">
                  <c:v>740</c:v>
                </c:pt>
                <c:pt idx="3">
                  <c:v>590</c:v>
                </c:pt>
                <c:pt idx="4">
                  <c:v>440</c:v>
                </c:pt>
                <c:pt idx="5">
                  <c:v>295</c:v>
                </c:pt>
                <c:pt idx="6">
                  <c:v>195</c:v>
                </c:pt>
                <c:pt idx="7">
                  <c:v>95</c:v>
                </c:pt>
                <c:pt idx="8">
                  <c:v>0</c:v>
                </c:pt>
                <c:pt idx="9">
                  <c:v>0</c:v>
                </c:pt>
                <c:pt idx="10">
                  <c:v>0</c:v>
                </c:pt>
              </c:numCache>
            </c:numRef>
          </c:val>
          <c:smooth val="0"/>
        </c:ser>
        <c:ser>
          <c:idx val="4"/>
          <c:order val="2"/>
          <c:tx>
            <c:strRef>
              <c:f>'2004A'!$B$68</c:f>
              <c:strCache>
                <c:ptCount val="1"/>
                <c:pt idx="0">
                  <c:v>40000</c:v>
                </c:pt>
              </c:strCache>
            </c:strRef>
          </c:tx>
          <c:spPr>
            <a:ln w="12700">
              <a:solidFill>
                <a:srgbClr val="800080"/>
              </a:solidFill>
              <a:prstDash val="solid"/>
            </a:ln>
          </c:spPr>
          <c:marker>
            <c:symbol val="star"/>
            <c:size val="5"/>
            <c:spPr>
              <a:noFill/>
              <a:ln>
                <a:solidFill>
                  <a:srgbClr val="800080"/>
                </a:solidFill>
                <a:prstDash val="solid"/>
              </a:ln>
            </c:spPr>
          </c:marker>
          <c:cat>
            <c:numRef>
              <c:f>'2004A'!$C$63:$M$63</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'2004A'!$C$68:$M$68</c:f>
              <c:numCache>
                <c:formatCode>0_);[Red]\(0\)</c:formatCode>
                <c:ptCount val="11"/>
                <c:pt idx="0">
                  <c:v>1850</c:v>
                </c:pt>
                <c:pt idx="1">
                  <c:v>1350</c:v>
                </c:pt>
                <c:pt idx="2">
                  <c:v>950</c:v>
                </c:pt>
                <c:pt idx="3">
                  <c:v>650</c:v>
                </c:pt>
                <c:pt idx="4">
                  <c:v>355</c:v>
                </c:pt>
                <c:pt idx="5">
                  <c:v>255</c:v>
                </c:pt>
                <c:pt idx="6">
                  <c:v>155</c:v>
                </c:pt>
                <c:pt idx="7">
                  <c:v>55</c:v>
                </c:pt>
                <c:pt idx="8">
                  <c:v>0</c:v>
                </c:pt>
                <c:pt idx="9">
                  <c:v>0</c:v>
                </c:pt>
                <c:pt idx="10">
                  <c:v>0</c:v>
                </c:pt>
              </c:numCache>
            </c:numRef>
          </c:val>
          <c:smooth val="0"/>
        </c:ser>
        <c:ser>
          <c:idx val="6"/>
          <c:order val="3"/>
          <c:tx>
            <c:strRef>
              <c:f>'2004A'!$B$70</c:f>
              <c:strCache>
                <c:ptCount val="1"/>
                <c:pt idx="0">
                  <c:v>60000</c:v>
                </c:pt>
              </c:strCache>
            </c:strRef>
          </c:tx>
          <c:spPr>
            <a:ln w="12700">
              <a:solidFill>
                <a:srgbClr val="008080"/>
              </a:solidFill>
              <a:prstDash val="solid"/>
            </a:ln>
          </c:spPr>
          <c:marker>
            <c:symbol val="plus"/>
            <c:size val="5"/>
            <c:spPr>
              <a:noFill/>
              <a:ln>
                <a:solidFill>
                  <a:srgbClr val="008080"/>
                </a:solidFill>
                <a:prstDash val="solid"/>
              </a:ln>
            </c:spPr>
          </c:marker>
          <c:cat>
            <c:numRef>
              <c:f>'2004A'!$C$63:$M$63</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'2004A'!$C$70:$M$70</c:f>
              <c:numCache>
                <c:formatCode>0_);[Red]\(0\)</c:formatCode>
                <c:ptCount val="11"/>
                <c:pt idx="0">
                  <c:v>3850</c:v>
                </c:pt>
                <c:pt idx="1">
                  <c:v>3100</c:v>
                </c:pt>
                <c:pt idx="2">
                  <c:v>2350</c:v>
                </c:pt>
                <c:pt idx="3">
                  <c:v>1705</c:v>
                </c:pt>
                <c:pt idx="4">
                  <c:v>1255</c:v>
                </c:pt>
                <c:pt idx="5">
                  <c:v>805</c:v>
                </c:pt>
                <c:pt idx="6">
                  <c:v>500</c:v>
                </c:pt>
                <c:pt idx="7">
                  <c:v>200</c:v>
                </c:pt>
                <c:pt idx="8">
                  <c:v>0</c:v>
                </c:pt>
                <c:pt idx="9">
                  <c:v>0</c:v>
                </c:pt>
                <c:pt idx="10">
                  <c:v>0</c:v>
                </c:pt>
              </c:numCache>
            </c:numRef>
          </c:val>
          <c:smooth val="0"/>
        </c:ser>
        <c:ser>
          <c:idx val="8"/>
          <c:order val="4"/>
          <c:tx>
            <c:strRef>
              <c:f>'2004A'!$B$72</c:f>
              <c:strCache>
                <c:ptCount val="1"/>
                <c:pt idx="0">
                  <c:v>80000</c:v>
                </c:pt>
              </c:strCache>
            </c:strRef>
          </c:tx>
          <c:spPr>
            <a:ln w="12700">
              <a:solidFill>
                <a:srgbClr val="FF0000"/>
              </a:solidFill>
              <a:prstDash val="solid"/>
            </a:ln>
          </c:spPr>
          <c:marker>
            <c:symbol val="dash"/>
            <c:size val="7"/>
            <c:spPr>
              <a:solidFill>
                <a:srgbClr val="FF0000"/>
              </a:solidFill>
              <a:ln>
                <a:solidFill>
                  <a:srgbClr val="FF0000"/>
                </a:solidFill>
                <a:prstDash val="solid"/>
              </a:ln>
            </c:spPr>
          </c:marker>
          <c:cat>
            <c:numRef>
              <c:f>'2004A'!$C$63:$M$63</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'2004A'!$C$72:$M$72</c:f>
              <c:numCache>
                <c:formatCode>0_);[Red]\(0\)</c:formatCode>
                <c:ptCount val="11"/>
                <c:pt idx="0">
                  <c:v>5301</c:v>
                </c:pt>
                <c:pt idx="1">
                  <c:v>4250</c:v>
                </c:pt>
                <c:pt idx="2">
                  <c:v>3255</c:v>
                </c:pt>
                <c:pt idx="3">
                  <c:v>2655</c:v>
                </c:pt>
                <c:pt idx="4">
                  <c:v>2100</c:v>
                </c:pt>
                <c:pt idx="5">
                  <c:v>1700</c:v>
                </c:pt>
                <c:pt idx="6">
                  <c:v>1300</c:v>
                </c:pt>
                <c:pt idx="7">
                  <c:v>900</c:v>
                </c:pt>
                <c:pt idx="8">
                  <c:v>500</c:v>
                </c:pt>
                <c:pt idx="9">
                  <c:v>100</c:v>
                </c:pt>
                <c:pt idx="10">
                  <c:v>0</c:v>
                </c:pt>
              </c:numCache>
            </c:numRef>
          </c:val>
          <c:smooth val="0"/>
        </c:ser>
        <c:ser>
          <c:idx val="12"/>
          <c:order val="5"/>
          <c:tx>
            <c:strRef>
              <c:f>'2004A'!$B$76</c:f>
              <c:strCache>
                <c:ptCount val="1"/>
                <c:pt idx="0">
                  <c:v>120000</c:v>
                </c:pt>
              </c:strCache>
            </c:strRef>
          </c:tx>
          <c:spPr>
            <a:ln w="25400">
              <a:solidFill>
                <a:srgbClr val="99CCFF"/>
              </a:solidFill>
              <a:prstDash val="solid"/>
            </a:ln>
          </c:spPr>
          <c:marker>
            <c:symbol val="x"/>
            <c:size val="7"/>
            <c:spPr>
              <a:noFill/>
              <a:ln>
                <a:solidFill>
                  <a:srgbClr val="99CCFF"/>
                </a:solidFill>
                <a:prstDash val="solid"/>
              </a:ln>
            </c:spPr>
          </c:marker>
          <c:cat>
            <c:numRef>
              <c:f>'2004A'!$C$63:$M$63</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'2004A'!$C$76:$M$76</c:f>
              <c:numCache>
                <c:formatCode>0_);[Red]\(0\)</c:formatCode>
                <c:ptCount val="11"/>
                <c:pt idx="0">
                  <c:v>6501</c:v>
                </c:pt>
                <c:pt idx="1">
                  <c:v>4821</c:v>
                </c:pt>
                <c:pt idx="2">
                  <c:v>3546</c:v>
                </c:pt>
                <c:pt idx="3">
                  <c:v>2611</c:v>
                </c:pt>
                <c:pt idx="4">
                  <c:v>1831</c:v>
                </c:pt>
                <c:pt idx="5">
                  <c:v>1051</c:v>
                </c:pt>
                <c:pt idx="6">
                  <c:v>271</c:v>
                </c:pt>
                <c:pt idx="7">
                  <c:v>0</c:v>
                </c:pt>
                <c:pt idx="8">
                  <c:v>0</c:v>
                </c:pt>
                <c:pt idx="9">
                  <c:v>0</c:v>
                </c:pt>
                <c:pt idx="10">
                  <c:v>0</c:v>
                </c:pt>
              </c:numCache>
            </c:numRef>
          </c:val>
          <c:smooth val="0"/>
        </c:ser>
        <c:ser>
          <c:idx val="24"/>
          <c:order val="6"/>
          <c:tx>
            <c:strRef>
              <c:f>'2004A'!$B$88</c:f>
              <c:strCache>
                <c:ptCount val="1"/>
                <c:pt idx="0">
                  <c:v>240000</c:v>
                </c:pt>
              </c:strCache>
            </c:strRef>
          </c:tx>
          <c:spPr>
            <a:ln w="12700">
              <a:solidFill>
                <a:srgbClr val="003366"/>
              </a:solidFill>
              <a:prstDash val="solid"/>
            </a:ln>
          </c:spPr>
          <c:marker>
            <c:symbol val="plus"/>
            <c:size val="5"/>
            <c:spPr>
              <a:noFill/>
              <a:ln>
                <a:solidFill>
                  <a:srgbClr val="003366"/>
                </a:solidFill>
                <a:prstDash val="solid"/>
              </a:ln>
            </c:spPr>
          </c:marker>
          <c:cat>
            <c:numRef>
              <c:f>'2004A'!$C$63:$M$63</c:f>
              <c:numCache>
                <c:formatCode>0%</c:formatCode>
                <c:ptCount val="11"/>
                <c:pt idx="0">
                  <c:v>0</c:v>
                </c:pt>
                <c:pt idx="1">
                  <c:v>0.05</c:v>
                </c:pt>
                <c:pt idx="2">
                  <c:v>0.1</c:v>
                </c:pt>
                <c:pt idx="3">
                  <c:v>0.15</c:v>
                </c:pt>
                <c:pt idx="4">
                  <c:v>0.2</c:v>
                </c:pt>
                <c:pt idx="5">
                  <c:v>0.25</c:v>
                </c:pt>
                <c:pt idx="6">
                  <c:v>0.3</c:v>
                </c:pt>
                <c:pt idx="7">
                  <c:v>0.35</c:v>
                </c:pt>
                <c:pt idx="8">
                  <c:v>0.4</c:v>
                </c:pt>
                <c:pt idx="9">
                  <c:v>0.45</c:v>
                </c:pt>
                <c:pt idx="10">
                  <c:v>0.5</c:v>
                </c:pt>
              </c:numCache>
            </c:numRef>
          </c:cat>
          <c:val>
            <c:numRef>
              <c:f>'2004A'!$C$88:$M$88</c:f>
              <c:numCache>
                <c:formatCode>0_);[Red]\(0\)</c:formatCode>
                <c:ptCount val="11"/>
                <c:pt idx="0">
                  <c:v>8888</c:v>
                </c:pt>
                <c:pt idx="1">
                  <c:v>5333</c:v>
                </c:pt>
                <c:pt idx="2">
                  <c:v>3018</c:v>
                </c:pt>
                <c:pt idx="3">
                  <c:v>858</c:v>
                </c:pt>
                <c:pt idx="4">
                  <c:v>-202</c:v>
                </c:pt>
                <c:pt idx="5">
                  <c:v>-1162</c:v>
                </c:pt>
                <c:pt idx="6">
                  <c:v>-2122</c:v>
                </c:pt>
                <c:pt idx="7">
                  <c:v>-2911</c:v>
                </c:pt>
                <c:pt idx="8">
                  <c:v>-2976</c:v>
                </c:pt>
                <c:pt idx="9">
                  <c:v>-2976</c:v>
                </c:pt>
                <c:pt idx="10">
                  <c:v>-2976</c:v>
                </c:pt>
              </c:numCache>
            </c:numRef>
          </c:val>
          <c:smooth val="0"/>
        </c:ser>
        <c:dLbls>
          <c:showLegendKey val="0"/>
          <c:showVal val="0"/>
          <c:showCatName val="0"/>
          <c:showSerName val="0"/>
          <c:showPercent val="0"/>
          <c:showBubbleSize val="0"/>
        </c:dLbls>
        <c:marker val="1"/>
        <c:smooth val="0"/>
        <c:axId val="141235712"/>
        <c:axId val="141238272"/>
      </c:lineChart>
      <c:catAx>
        <c:axId val="141235712"/>
        <c:scaling>
          <c:orientation val="minMax"/>
        </c:scaling>
        <c:delete val="0"/>
        <c:axPos val="b"/>
        <c:title>
          <c:tx>
            <c:rich>
              <a:bodyPr/>
              <a:lstStyle/>
              <a:p>
                <a:pPr>
                  <a:defRPr sz="975" b="1" i="0" u="none" strike="noStrike" baseline="0">
                    <a:solidFill>
                      <a:srgbClr val="000000"/>
                    </a:solidFill>
                    <a:latin typeface="Arial"/>
                    <a:ea typeface="Arial"/>
                    <a:cs typeface="Arial"/>
                  </a:defRPr>
                </a:pPr>
                <a:r>
                  <a:rPr lang="en-US"/>
                  <a:t>Lower Earner's Gross Income As Percent of Combined Gross Income</a:t>
                </a:r>
              </a:p>
            </c:rich>
          </c:tx>
          <c:layout>
            <c:manualLayout>
              <c:xMode val="edge"/>
              <c:yMode val="edge"/>
              <c:x val="0.2795796235378647"/>
              <c:y val="0.94078171807471433"/>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41238272"/>
        <c:crosses val="autoZero"/>
        <c:auto val="1"/>
        <c:lblAlgn val="ctr"/>
        <c:lblOffset val="100"/>
        <c:tickLblSkip val="1"/>
        <c:tickMarkSkip val="1"/>
        <c:noMultiLvlLbl val="0"/>
      </c:catAx>
      <c:valAx>
        <c:axId val="141238272"/>
        <c:scaling>
          <c:orientation val="minMax"/>
        </c:scaling>
        <c:delete val="0"/>
        <c:axPos val="l"/>
        <c:majorGridlines>
          <c:spPr>
            <a:ln w="3175">
              <a:solidFill>
                <a:srgbClr val="000000"/>
              </a:solidFill>
              <a:prstDash val="solid"/>
            </a:ln>
          </c:spPr>
        </c:majorGridlines>
        <c:title>
          <c:tx>
            <c:rich>
              <a:bodyPr/>
              <a:lstStyle/>
              <a:p>
                <a:pPr>
                  <a:defRPr sz="975" b="1" i="0" u="none" strike="noStrike" baseline="0">
                    <a:solidFill>
                      <a:srgbClr val="000000"/>
                    </a:solidFill>
                    <a:latin typeface="Arial"/>
                    <a:ea typeface="Arial"/>
                    <a:cs typeface="Arial"/>
                  </a:defRPr>
                </a:pPr>
                <a:r>
                  <a:rPr lang="en-US"/>
                  <a:t>Singles' Penalty ($)</a:t>
                </a:r>
              </a:p>
            </c:rich>
          </c:tx>
          <c:layout>
            <c:manualLayout>
              <c:xMode val="edge"/>
              <c:yMode val="edge"/>
              <c:x val="1.7528518843214057E-2"/>
              <c:y val="0.42126560495727511"/>
            </c:manualLayout>
          </c:layout>
          <c:overlay val="0"/>
          <c:spPr>
            <a:noFill/>
            <a:ln w="25400">
              <a:noFill/>
            </a:ln>
          </c:spPr>
        </c:title>
        <c:numFmt formatCode="0_);[Red]\(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41235712"/>
        <c:crosses val="autoZero"/>
        <c:crossBetween val="between"/>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layout>
        <c:manualLayout>
          <c:xMode val="edge"/>
          <c:yMode val="edge"/>
          <c:x val="0.89172668023238666"/>
          <c:y val="0.41203007518796991"/>
          <c:w val="0.101123595505618"/>
          <c:h val="0.24962406015037591"/>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en-US"/>
              <a:t>Fig 2.2 - Singles Penalty (%) As  Function of Person 1's Gross Income (X-axis)  For Various Values of Person 2's Gross Income (the Legend).  Singles' Penalty is in Percent of the Combined Gross Income. Incomes are in $1000's. (Goes with Table 2.2)
</a:t>
            </a:r>
          </a:p>
        </c:rich>
      </c:tx>
      <c:layout>
        <c:manualLayout>
          <c:xMode val="edge"/>
          <c:yMode val="edge"/>
          <c:x val="7.6243966695174345E-2"/>
          <c:y val="8.6703953993424177E-3"/>
        </c:manualLayout>
      </c:layout>
      <c:overlay val="0"/>
      <c:spPr>
        <a:noFill/>
        <a:ln w="25400">
          <a:noFill/>
        </a:ln>
      </c:spPr>
    </c:title>
    <c:autoTitleDeleted val="0"/>
    <c:plotArea>
      <c:layout>
        <c:manualLayout>
          <c:layoutTarget val="inner"/>
          <c:xMode val="edge"/>
          <c:yMode val="edge"/>
          <c:x val="0.11075447109078869"/>
          <c:y val="0.1416185158461884"/>
          <c:w val="0.77528129763552078"/>
          <c:h val="0.48843937097971096"/>
        </c:manualLayout>
      </c:layout>
      <c:lineChart>
        <c:grouping val="standard"/>
        <c:varyColors val="0"/>
        <c:ser>
          <c:idx val="0"/>
          <c:order val="0"/>
          <c:tx>
            <c:strRef>
              <c:f>'2004-AUX'!$C$128</c:f>
              <c:strCache>
                <c:ptCount val="1"/>
                <c:pt idx="0">
                  <c:v>0</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'2004-AUX'!$A$130:$A$137</c:f>
              <c:numCache>
                <c:formatCode>General</c:formatCode>
                <c:ptCount val="8"/>
                <c:pt idx="0">
                  <c:v>1.0000000000000001E-7</c:v>
                </c:pt>
                <c:pt idx="1">
                  <c:v>10</c:v>
                </c:pt>
                <c:pt idx="2">
                  <c:v>20</c:v>
                </c:pt>
                <c:pt idx="3">
                  <c:v>40</c:v>
                </c:pt>
                <c:pt idx="4">
                  <c:v>60</c:v>
                </c:pt>
                <c:pt idx="5">
                  <c:v>80</c:v>
                </c:pt>
                <c:pt idx="6">
                  <c:v>100</c:v>
                </c:pt>
                <c:pt idx="7">
                  <c:v>120</c:v>
                </c:pt>
              </c:numCache>
            </c:numRef>
          </c:cat>
          <c:val>
            <c:numRef>
              <c:f>'2004-AUX'!$C$130:$C$137</c:f>
              <c:numCache>
                <c:formatCode>0.00%;[Red]\(0.00%\)</c:formatCode>
                <c:ptCount val="8"/>
                <c:pt idx="0">
                  <c:v>0</c:v>
                </c:pt>
                <c:pt idx="1">
                  <c:v>2.0500000000000001E-2</c:v>
                </c:pt>
                <c:pt idx="2">
                  <c:v>5.1999999999999998E-2</c:v>
                </c:pt>
                <c:pt idx="3">
                  <c:v>4.6249999999999999E-2</c:v>
                </c:pt>
                <c:pt idx="4">
                  <c:v>6.4166666666666664E-2</c:v>
                </c:pt>
                <c:pt idx="5">
                  <c:v>6.6262500000000002E-2</c:v>
                </c:pt>
                <c:pt idx="6">
                  <c:v>5.901E-2</c:v>
                </c:pt>
                <c:pt idx="7">
                  <c:v>5.4175000000000001E-2</c:v>
                </c:pt>
              </c:numCache>
            </c:numRef>
          </c:val>
          <c:smooth val="0"/>
        </c:ser>
        <c:ser>
          <c:idx val="1"/>
          <c:order val="1"/>
          <c:tx>
            <c:strRef>
              <c:f>'2004-AUX'!$D$128</c:f>
              <c:strCache>
                <c:ptCount val="1"/>
                <c:pt idx="0">
                  <c:v>10</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numRef>
              <c:f>'2004-AUX'!$A$130:$A$137</c:f>
              <c:numCache>
                <c:formatCode>General</c:formatCode>
                <c:ptCount val="8"/>
                <c:pt idx="0">
                  <c:v>1.0000000000000001E-7</c:v>
                </c:pt>
                <c:pt idx="1">
                  <c:v>10</c:v>
                </c:pt>
                <c:pt idx="2">
                  <c:v>20</c:v>
                </c:pt>
                <c:pt idx="3">
                  <c:v>40</c:v>
                </c:pt>
                <c:pt idx="4">
                  <c:v>60</c:v>
                </c:pt>
                <c:pt idx="5">
                  <c:v>80</c:v>
                </c:pt>
                <c:pt idx="6">
                  <c:v>100</c:v>
                </c:pt>
                <c:pt idx="7">
                  <c:v>120</c:v>
                </c:pt>
              </c:numCache>
            </c:numRef>
          </c:cat>
          <c:val>
            <c:numRef>
              <c:f>'2004-AUX'!$D$130:$D$137</c:f>
              <c:numCache>
                <c:formatCode>0.00%;[Red]\(0.00%\)</c:formatCode>
                <c:ptCount val="8"/>
                <c:pt idx="0">
                  <c:v>2.0499999795000005E-2</c:v>
                </c:pt>
                <c:pt idx="1">
                  <c:v>0</c:v>
                </c:pt>
                <c:pt idx="2">
                  <c:v>8.1666666666666658E-3</c:v>
                </c:pt>
                <c:pt idx="3">
                  <c:v>1.11E-2</c:v>
                </c:pt>
                <c:pt idx="4">
                  <c:v>3.6499999999999998E-2</c:v>
                </c:pt>
                <c:pt idx="5">
                  <c:v>3.3399999999999999E-2</c:v>
                </c:pt>
                <c:pt idx="6">
                  <c:v>3.2781818181818183E-2</c:v>
                </c:pt>
                <c:pt idx="7">
                  <c:v>3.2353846153846157E-2</c:v>
                </c:pt>
              </c:numCache>
            </c:numRef>
          </c:val>
          <c:smooth val="0"/>
        </c:ser>
        <c:ser>
          <c:idx val="2"/>
          <c:order val="2"/>
          <c:tx>
            <c:strRef>
              <c:f>'2004-AUX'!$E$128</c:f>
              <c:strCache>
                <c:ptCount val="1"/>
                <c:pt idx="0">
                  <c:v>20</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numRef>
              <c:f>'2004-AUX'!$A$130:$A$137</c:f>
              <c:numCache>
                <c:formatCode>General</c:formatCode>
                <c:ptCount val="8"/>
                <c:pt idx="0">
                  <c:v>1.0000000000000001E-7</c:v>
                </c:pt>
                <c:pt idx="1">
                  <c:v>10</c:v>
                </c:pt>
                <c:pt idx="2">
                  <c:v>20</c:v>
                </c:pt>
                <c:pt idx="3">
                  <c:v>40</c:v>
                </c:pt>
                <c:pt idx="4">
                  <c:v>60</c:v>
                </c:pt>
                <c:pt idx="5">
                  <c:v>80</c:v>
                </c:pt>
                <c:pt idx="6">
                  <c:v>100</c:v>
                </c:pt>
                <c:pt idx="7">
                  <c:v>120</c:v>
                </c:pt>
              </c:numCache>
            </c:numRef>
          </c:cat>
          <c:val>
            <c:numRef>
              <c:f>'2004-AUX'!$E$130:$E$137</c:f>
              <c:numCache>
                <c:formatCode>0.00%;[Red]\(0.00%\)</c:formatCode>
                <c:ptCount val="8"/>
                <c:pt idx="0">
                  <c:v>5.199999923999999E-2</c:v>
                </c:pt>
                <c:pt idx="1">
                  <c:v>8.1666666666666658E-3</c:v>
                </c:pt>
                <c:pt idx="2">
                  <c:v>0</c:v>
                </c:pt>
                <c:pt idx="3">
                  <c:v>5.0000000000000001E-3</c:v>
                </c:pt>
                <c:pt idx="4">
                  <c:v>2.1250000000000002E-2</c:v>
                </c:pt>
                <c:pt idx="5">
                  <c:v>1.7510000000000001E-2</c:v>
                </c:pt>
                <c:pt idx="6">
                  <c:v>1.9591666666666667E-2</c:v>
                </c:pt>
                <c:pt idx="7">
                  <c:v>1.9610714285714287E-2</c:v>
                </c:pt>
              </c:numCache>
            </c:numRef>
          </c:val>
          <c:smooth val="0"/>
        </c:ser>
        <c:ser>
          <c:idx val="3"/>
          <c:order val="3"/>
          <c:tx>
            <c:strRef>
              <c:f>'2004-AUX'!$F$128</c:f>
              <c:strCache>
                <c:ptCount val="1"/>
                <c:pt idx="0">
                  <c:v>40</c:v>
                </c:pt>
              </c:strCache>
            </c:strRef>
          </c:tx>
          <c:spPr>
            <a:ln w="12700">
              <a:solidFill>
                <a:srgbClr val="00FFFF"/>
              </a:solidFill>
              <a:prstDash val="solid"/>
            </a:ln>
          </c:spPr>
          <c:marker>
            <c:symbol val="x"/>
            <c:size val="5"/>
            <c:spPr>
              <a:noFill/>
              <a:ln>
                <a:solidFill>
                  <a:srgbClr val="00FFFF"/>
                </a:solidFill>
                <a:prstDash val="solid"/>
              </a:ln>
            </c:spPr>
          </c:marker>
          <c:cat>
            <c:numRef>
              <c:f>'2004-AUX'!$A$130:$A$137</c:f>
              <c:numCache>
                <c:formatCode>General</c:formatCode>
                <c:ptCount val="8"/>
                <c:pt idx="0">
                  <c:v>1.0000000000000001E-7</c:v>
                </c:pt>
                <c:pt idx="1">
                  <c:v>10</c:v>
                </c:pt>
                <c:pt idx="2">
                  <c:v>20</c:v>
                </c:pt>
                <c:pt idx="3">
                  <c:v>40</c:v>
                </c:pt>
                <c:pt idx="4">
                  <c:v>60</c:v>
                </c:pt>
                <c:pt idx="5">
                  <c:v>80</c:v>
                </c:pt>
                <c:pt idx="6">
                  <c:v>100</c:v>
                </c:pt>
                <c:pt idx="7">
                  <c:v>120</c:v>
                </c:pt>
              </c:numCache>
            </c:numRef>
          </c:cat>
          <c:val>
            <c:numRef>
              <c:f>'2004-AUX'!$F$130:$F$137</c:f>
              <c:numCache>
                <c:formatCode>0.00%;[Red]\(0.00%\)</c:formatCode>
                <c:ptCount val="8"/>
                <c:pt idx="0">
                  <c:v>4.6249999509375014E-2</c:v>
                </c:pt>
                <c:pt idx="1">
                  <c:v>1.11E-2</c:v>
                </c:pt>
                <c:pt idx="2">
                  <c:v>5.0000000000000001E-3</c:v>
                </c:pt>
                <c:pt idx="3">
                  <c:v>0</c:v>
                </c:pt>
                <c:pt idx="4">
                  <c:v>0</c:v>
                </c:pt>
                <c:pt idx="5">
                  <c:v>4.2499999999999998E-4</c:v>
                </c:pt>
                <c:pt idx="6">
                  <c:v>3.1821428571428573E-3</c:v>
                </c:pt>
                <c:pt idx="7">
                  <c:v>2.784375E-3</c:v>
                </c:pt>
              </c:numCache>
            </c:numRef>
          </c:val>
          <c:smooth val="0"/>
        </c:ser>
        <c:ser>
          <c:idx val="5"/>
          <c:order val="4"/>
          <c:tx>
            <c:strRef>
              <c:f>'2004-AUX'!$H$128</c:f>
              <c:strCache>
                <c:ptCount val="1"/>
                <c:pt idx="0">
                  <c:v>80</c:v>
                </c:pt>
              </c:strCache>
            </c:strRef>
          </c:tx>
          <c:spPr>
            <a:ln w="12700">
              <a:solidFill>
                <a:srgbClr val="800000"/>
              </a:solidFill>
              <a:prstDash val="solid"/>
            </a:ln>
          </c:spPr>
          <c:marker>
            <c:symbol val="circle"/>
            <c:size val="5"/>
            <c:spPr>
              <a:solidFill>
                <a:srgbClr val="800000"/>
              </a:solidFill>
              <a:ln>
                <a:solidFill>
                  <a:srgbClr val="800000"/>
                </a:solidFill>
                <a:prstDash val="solid"/>
              </a:ln>
            </c:spPr>
          </c:marker>
          <c:cat>
            <c:numRef>
              <c:f>'2004-AUX'!$A$130:$A$137</c:f>
              <c:numCache>
                <c:formatCode>General</c:formatCode>
                <c:ptCount val="8"/>
                <c:pt idx="0">
                  <c:v>1.0000000000000001E-7</c:v>
                </c:pt>
                <c:pt idx="1">
                  <c:v>10</c:v>
                </c:pt>
                <c:pt idx="2">
                  <c:v>20</c:v>
                </c:pt>
                <c:pt idx="3">
                  <c:v>40</c:v>
                </c:pt>
                <c:pt idx="4">
                  <c:v>60</c:v>
                </c:pt>
                <c:pt idx="5">
                  <c:v>80</c:v>
                </c:pt>
                <c:pt idx="6">
                  <c:v>100</c:v>
                </c:pt>
                <c:pt idx="7">
                  <c:v>120</c:v>
                </c:pt>
              </c:numCache>
            </c:numRef>
          </c:cat>
          <c:val>
            <c:numRef>
              <c:f>'2004-AUX'!$H$130:$H$137</c:f>
              <c:numCache>
                <c:formatCode>0.00%;[Red]\(0.00%\)</c:formatCode>
                <c:ptCount val="8"/>
                <c:pt idx="0">
                  <c:v>6.6262499604671857E-2</c:v>
                </c:pt>
                <c:pt idx="1">
                  <c:v>3.3399999999999999E-2</c:v>
                </c:pt>
                <c:pt idx="2">
                  <c:v>1.7510000000000001E-2</c:v>
                </c:pt>
                <c:pt idx="3">
                  <c:v>4.2499999999999998E-4</c:v>
                </c:pt>
                <c:pt idx="4">
                  <c:v>-1.1035714285714286E-3</c:v>
                </c:pt>
                <c:pt idx="5">
                  <c:v>-4.3968749999999997E-3</c:v>
                </c:pt>
                <c:pt idx="6">
                  <c:v>-3.9083333333333331E-3</c:v>
                </c:pt>
                <c:pt idx="7">
                  <c:v>-4.8799999999999998E-3</c:v>
                </c:pt>
              </c:numCache>
            </c:numRef>
          </c:val>
          <c:smooth val="0"/>
        </c:ser>
        <c:ser>
          <c:idx val="7"/>
          <c:order val="5"/>
          <c:tx>
            <c:strRef>
              <c:f>'2004-AUX'!$J$128</c:f>
              <c:strCache>
                <c:ptCount val="1"/>
                <c:pt idx="0">
                  <c:v>120</c:v>
                </c:pt>
              </c:strCache>
            </c:strRef>
          </c:tx>
          <c:spPr>
            <a:ln w="12700">
              <a:solidFill>
                <a:srgbClr val="0000FF"/>
              </a:solidFill>
              <a:prstDash val="solid"/>
            </a:ln>
          </c:spPr>
          <c:marker>
            <c:symbol val="dot"/>
            <c:size val="5"/>
            <c:spPr>
              <a:noFill/>
              <a:ln>
                <a:solidFill>
                  <a:srgbClr val="0000FF"/>
                </a:solidFill>
                <a:prstDash val="solid"/>
              </a:ln>
            </c:spPr>
          </c:marker>
          <c:cat>
            <c:numRef>
              <c:f>'2004-AUX'!$A$130:$A$137</c:f>
              <c:numCache>
                <c:formatCode>General</c:formatCode>
                <c:ptCount val="8"/>
                <c:pt idx="0">
                  <c:v>1.0000000000000001E-7</c:v>
                </c:pt>
                <c:pt idx="1">
                  <c:v>10</c:v>
                </c:pt>
                <c:pt idx="2">
                  <c:v>20</c:v>
                </c:pt>
                <c:pt idx="3">
                  <c:v>40</c:v>
                </c:pt>
                <c:pt idx="4">
                  <c:v>60</c:v>
                </c:pt>
                <c:pt idx="5">
                  <c:v>80</c:v>
                </c:pt>
                <c:pt idx="6">
                  <c:v>100</c:v>
                </c:pt>
                <c:pt idx="7">
                  <c:v>120</c:v>
                </c:pt>
              </c:numCache>
            </c:numRef>
          </c:cat>
          <c:val>
            <c:numRef>
              <c:f>'2004-AUX'!$J$130:$J$137</c:f>
              <c:numCache>
                <c:formatCode>0.00%;[Red]\(0.00%\)</c:formatCode>
                <c:ptCount val="8"/>
                <c:pt idx="0">
                  <c:v>5.4174999746520819E-2</c:v>
                </c:pt>
                <c:pt idx="1">
                  <c:v>3.2353846153846157E-2</c:v>
                </c:pt>
                <c:pt idx="2">
                  <c:v>1.9610714285714287E-2</c:v>
                </c:pt>
                <c:pt idx="3">
                  <c:v>2.784375E-3</c:v>
                </c:pt>
                <c:pt idx="4">
                  <c:v>-8.5833333333333334E-4</c:v>
                </c:pt>
                <c:pt idx="5">
                  <c:v>-4.8799999999999998E-3</c:v>
                </c:pt>
                <c:pt idx="6">
                  <c:v>-8.9818181818181811E-3</c:v>
                </c:pt>
                <c:pt idx="7">
                  <c:v>-1.24E-2</c:v>
                </c:pt>
              </c:numCache>
            </c:numRef>
          </c:val>
          <c:smooth val="0"/>
        </c:ser>
        <c:dLbls>
          <c:showLegendKey val="0"/>
          <c:showVal val="0"/>
          <c:showCatName val="0"/>
          <c:showSerName val="0"/>
          <c:showPercent val="0"/>
          <c:showBubbleSize val="0"/>
        </c:dLbls>
        <c:marker val="1"/>
        <c:smooth val="0"/>
        <c:axId val="140697984"/>
        <c:axId val="140700288"/>
      </c:lineChart>
      <c:catAx>
        <c:axId val="140697984"/>
        <c:scaling>
          <c:orientation val="minMax"/>
        </c:scaling>
        <c:delete val="0"/>
        <c:axPos val="b"/>
        <c:title>
          <c:tx>
            <c:rich>
              <a:bodyPr/>
              <a:lstStyle/>
              <a:p>
                <a:pPr>
                  <a:defRPr sz="1200" b="1" i="0" u="none" strike="noStrike" baseline="0">
                    <a:solidFill>
                      <a:srgbClr val="000000"/>
                    </a:solidFill>
                    <a:latin typeface="Arial"/>
                    <a:ea typeface="Arial"/>
                    <a:cs typeface="Arial"/>
                  </a:defRPr>
                </a:pPr>
                <a:r>
                  <a:rPr lang="en-US"/>
                  <a:t>Person 1's Gross Income, $1000's
</a:t>
                </a:r>
              </a:p>
            </c:rich>
          </c:tx>
          <c:layout>
            <c:manualLayout>
              <c:xMode val="edge"/>
              <c:yMode val="edge"/>
              <c:x val="0.33386858946002534"/>
              <c:y val="0.91473997953645625"/>
            </c:manualLayout>
          </c:layout>
          <c:overlay val="0"/>
          <c:spPr>
            <a:noFill/>
            <a:ln w="25400">
              <a:noFill/>
            </a:ln>
          </c:spPr>
        </c:title>
        <c:numFmt formatCode="0" sourceLinked="0"/>
        <c:majorTickMark val="out"/>
        <c:minorTickMark val="none"/>
        <c:tickLblPos val="nextTo"/>
        <c:spPr>
          <a:ln w="9525">
            <a:noFill/>
          </a:ln>
        </c:spPr>
        <c:txPr>
          <a:bodyPr rot="-5400000" vert="horz"/>
          <a:lstStyle/>
          <a:p>
            <a:pPr>
              <a:defRPr sz="1200" b="0" i="0" u="none" strike="noStrike" baseline="0">
                <a:solidFill>
                  <a:srgbClr val="000000"/>
                </a:solidFill>
                <a:latin typeface="Arial"/>
                <a:ea typeface="Arial"/>
                <a:cs typeface="Arial"/>
              </a:defRPr>
            </a:pPr>
            <a:endParaRPr lang="en-US"/>
          </a:p>
        </c:txPr>
        <c:crossAx val="140700288"/>
        <c:crosses val="autoZero"/>
        <c:auto val="1"/>
        <c:lblAlgn val="ctr"/>
        <c:lblOffset val="700"/>
        <c:tickMarkSkip val="1"/>
        <c:noMultiLvlLbl val="0"/>
      </c:catAx>
      <c:valAx>
        <c:axId val="140700288"/>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Penalty (% of Combined Gross Income)</a:t>
                </a:r>
              </a:p>
            </c:rich>
          </c:tx>
          <c:layout>
            <c:manualLayout>
              <c:xMode val="edge"/>
              <c:yMode val="edge"/>
              <c:x val="2.006419141427546E-2"/>
              <c:y val="0.13294800399564846"/>
            </c:manualLayout>
          </c:layout>
          <c:overlay val="0"/>
          <c:spPr>
            <a:noFill/>
            <a:ln w="25400">
              <a:noFill/>
            </a:ln>
          </c:spPr>
        </c:title>
        <c:numFmt formatCode="0.00%;[Red]\(0.0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40697984"/>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CCCFF"/>
        </a:solidFill>
        <a:ln w="12700">
          <a:solidFill>
            <a:srgbClr val="808080"/>
          </a:solidFill>
          <a:prstDash val="solid"/>
        </a:ln>
      </c:spPr>
    </c:plotArea>
    <c:legend>
      <c:legendPos val="r"/>
      <c:layout>
        <c:manualLayout>
          <c:xMode val="edge"/>
          <c:yMode val="edge"/>
          <c:x val="0.9194765401515822"/>
          <c:y val="0.24345162555759112"/>
          <c:w val="6.3670510287337723E-2"/>
          <c:h val="0.21725748071937848"/>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 b="1" i="0" u="none" strike="noStrike" baseline="0">
                <a:solidFill>
                  <a:srgbClr val="000000"/>
                </a:solidFill>
                <a:latin typeface="Arial"/>
                <a:ea typeface="Arial"/>
                <a:cs typeface="Arial"/>
              </a:defRPr>
            </a:pPr>
            <a:r>
              <a:rPr lang="en-US"/>
              <a:t>Fig 4.2.A - Singles' Penalty (% of Combined Gross Income) As A Function of Income Inequality (X-axis).  For Various Values of Combined Gross Income in $'s (the Legend) - (Goes with Table 4.2)</a:t>
            </a:r>
          </a:p>
        </c:rich>
      </c:tx>
      <c:overlay val="0"/>
      <c:spPr>
        <a:noFill/>
        <a:ln w="25400">
          <a:noFill/>
        </a:ln>
      </c:spPr>
    </c:title>
    <c:autoTitleDeleted val="0"/>
    <c:plotArea>
      <c:layout/>
      <c:lineChart>
        <c:grouping val="standard"/>
        <c:varyColors val="0"/>
        <c:ser>
          <c:idx val="1"/>
          <c:order val="0"/>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1"/>
          <c:spPr>
            <a:ln w="25400">
              <a:solidFill>
                <a:srgbClr val="FFFF00"/>
              </a:solidFill>
              <a:prstDash val="solid"/>
            </a:ln>
          </c:spPr>
          <c:marker>
            <c:symbol val="triangle"/>
            <c:size val="7"/>
            <c:spPr>
              <a:solidFill>
                <a:srgbClr val="FFFF00"/>
              </a:solidFill>
              <a:ln>
                <a:solidFill>
                  <a:srgbClr val="FFFF00"/>
                </a:solidFill>
                <a:prstDash val="solid"/>
              </a:ln>
            </c:spPr>
          </c:marker>
          <c:val>
            <c:numLit>
              <c:formatCode>General</c:formatCode>
              <c:ptCount val="1"/>
              <c:pt idx="0">
                <c:v>0</c:v>
              </c:pt>
            </c:numLit>
          </c:val>
          <c:smooth val="0"/>
        </c:ser>
        <c:ser>
          <c:idx val="4"/>
          <c:order val="2"/>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3"/>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4"/>
          <c:spPr>
            <a:ln w="12700">
              <a:solidFill>
                <a:srgbClr val="00CCFF"/>
              </a:solidFill>
              <a:prstDash val="solid"/>
            </a:ln>
          </c:spPr>
          <c:marker>
            <c:symbol val="dash"/>
            <c:size val="5"/>
            <c:spPr>
              <a:noFill/>
              <a:ln>
                <a:solidFill>
                  <a:srgbClr val="00CCFF"/>
                </a:solidFill>
                <a:prstDash val="solid"/>
              </a:ln>
            </c:spPr>
          </c:marker>
          <c:val>
            <c:numLit>
              <c:formatCode>General</c:formatCode>
              <c:ptCount val="1"/>
              <c:pt idx="0">
                <c:v>0</c:v>
              </c:pt>
            </c:numLit>
          </c:val>
          <c:smooth val="0"/>
        </c:ser>
        <c:ser>
          <c:idx val="12"/>
          <c:order val="5"/>
          <c:spPr>
            <a:ln w="12700">
              <a:solidFill>
                <a:srgbClr val="99CCFF"/>
              </a:solidFill>
              <a:prstDash val="solid"/>
            </a:ln>
          </c:spPr>
          <c:marker>
            <c:symbol val="x"/>
            <c:size val="5"/>
            <c:spPr>
              <a:noFill/>
              <a:ln>
                <a:solidFill>
                  <a:srgbClr val="99CCFF"/>
                </a:solidFill>
                <a:prstDash val="solid"/>
              </a:ln>
            </c:spPr>
          </c:marker>
          <c:val>
            <c:numLit>
              <c:formatCode>General</c:formatCode>
              <c:ptCount val="1"/>
              <c:pt idx="0">
                <c:v>0</c:v>
              </c:pt>
            </c:numLit>
          </c:val>
          <c:smooth val="0"/>
        </c:ser>
        <c:ser>
          <c:idx val="24"/>
          <c:order val="6"/>
          <c:spPr>
            <a:ln w="12700">
              <a:solidFill>
                <a:srgbClr val="003366"/>
              </a:solidFill>
              <a:prstDash val="solid"/>
            </a:ln>
          </c:spPr>
          <c:marker>
            <c:symbol val="plus"/>
            <c:size val="5"/>
            <c:spPr>
              <a:noFill/>
              <a:ln>
                <a:solidFill>
                  <a:srgbClr val="003366"/>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0854272"/>
        <c:axId val="130860544"/>
      </c:lineChart>
      <c:catAx>
        <c:axId val="130854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0860544"/>
        <c:crosses val="autoZero"/>
        <c:auto val="1"/>
        <c:lblAlgn val="ctr"/>
        <c:lblOffset val="100"/>
        <c:tickLblSkip val="1"/>
        <c:tickMarkSkip val="1"/>
        <c:noMultiLvlLbl val="0"/>
      </c:catAx>
      <c:valAx>
        <c:axId val="13086054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0854272"/>
        <c:crosses val="autoZero"/>
        <c:crossBetween val="midCat"/>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Fig. 2.1 - Singles' Penalty as a Function of Person 1's Gross Income 
for Various Values of Person 2's Gross Income (the Legend), 2004
(Goes with Table 2.1)</a:t>
            </a:r>
          </a:p>
        </c:rich>
      </c:tx>
      <c:layout>
        <c:manualLayout>
          <c:xMode val="edge"/>
          <c:yMode val="edge"/>
          <c:x val="0.21867119551232567"/>
          <c:y val="1.3971984845177936E-2"/>
        </c:manualLayout>
      </c:layout>
      <c:overlay val="0"/>
      <c:spPr>
        <a:noFill/>
        <a:ln w="25400">
          <a:noFill/>
        </a:ln>
      </c:spPr>
    </c:title>
    <c:autoTitleDeleted val="0"/>
    <c:plotArea>
      <c:layout>
        <c:manualLayout>
          <c:layoutTarget val="inner"/>
          <c:xMode val="edge"/>
          <c:yMode val="edge"/>
          <c:x val="8.4945371456590549E-2"/>
          <c:y val="0.20159719934583828"/>
          <c:w val="0.81412989673247194"/>
          <c:h val="0.68862409677538827"/>
        </c:manualLayout>
      </c:layout>
      <c:lineChart>
        <c:grouping val="standard"/>
        <c:varyColors val="0"/>
        <c:ser>
          <c:idx val="0"/>
          <c:order val="0"/>
          <c:tx>
            <c:strRef>
              <c:f>'2004-AUX'!$B$59</c:f>
              <c:strCache>
                <c:ptCount val="1"/>
                <c:pt idx="0">
                  <c:v>0</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'2004-AUX'!$A$60:$A$80</c:f>
              <c:numCache>
                <c:formatCode>General</c:formatCode>
                <c:ptCount val="21"/>
                <c:pt idx="0">
                  <c:v>0</c:v>
                </c:pt>
                <c:pt idx="1">
                  <c:v>10000</c:v>
                </c:pt>
                <c:pt idx="2">
                  <c:v>20000</c:v>
                </c:pt>
                <c:pt idx="3">
                  <c:v>30000</c:v>
                </c:pt>
                <c:pt idx="4">
                  <c:v>40000</c:v>
                </c:pt>
                <c:pt idx="5">
                  <c:v>50000</c:v>
                </c:pt>
                <c:pt idx="6">
                  <c:v>60000</c:v>
                </c:pt>
                <c:pt idx="7">
                  <c:v>70000</c:v>
                </c:pt>
                <c:pt idx="8">
                  <c:v>80000</c:v>
                </c:pt>
                <c:pt idx="9">
                  <c:v>90000</c:v>
                </c:pt>
                <c:pt idx="10">
                  <c:v>100000</c:v>
                </c:pt>
                <c:pt idx="11">
                  <c:v>110000</c:v>
                </c:pt>
                <c:pt idx="12">
                  <c:v>120000</c:v>
                </c:pt>
                <c:pt idx="13">
                  <c:v>130000</c:v>
                </c:pt>
                <c:pt idx="14">
                  <c:v>140000</c:v>
                </c:pt>
                <c:pt idx="15">
                  <c:v>150000</c:v>
                </c:pt>
                <c:pt idx="16">
                  <c:v>160000</c:v>
                </c:pt>
                <c:pt idx="17">
                  <c:v>170000</c:v>
                </c:pt>
                <c:pt idx="18">
                  <c:v>180000</c:v>
                </c:pt>
                <c:pt idx="19">
                  <c:v>190000</c:v>
                </c:pt>
                <c:pt idx="20">
                  <c:v>200000</c:v>
                </c:pt>
              </c:numCache>
            </c:numRef>
          </c:cat>
          <c:val>
            <c:numRef>
              <c:f>'2004-AUX'!$B$60:$B$80</c:f>
              <c:numCache>
                <c:formatCode>0_);[Red]\(0\)</c:formatCode>
                <c:ptCount val="21"/>
                <c:pt idx="0">
                  <c:v>0</c:v>
                </c:pt>
                <c:pt idx="1">
                  <c:v>205</c:v>
                </c:pt>
                <c:pt idx="2">
                  <c:v>1040</c:v>
                </c:pt>
                <c:pt idx="3">
                  <c:v>1540</c:v>
                </c:pt>
                <c:pt idx="4">
                  <c:v>1850</c:v>
                </c:pt>
                <c:pt idx="5">
                  <c:v>2850</c:v>
                </c:pt>
                <c:pt idx="6">
                  <c:v>3850</c:v>
                </c:pt>
                <c:pt idx="7">
                  <c:v>4850</c:v>
                </c:pt>
                <c:pt idx="8">
                  <c:v>5301</c:v>
                </c:pt>
                <c:pt idx="9">
                  <c:v>5601</c:v>
                </c:pt>
                <c:pt idx="10">
                  <c:v>5901</c:v>
                </c:pt>
                <c:pt idx="11">
                  <c:v>6201</c:v>
                </c:pt>
                <c:pt idx="12">
                  <c:v>6501</c:v>
                </c:pt>
                <c:pt idx="13">
                  <c:v>6801</c:v>
                </c:pt>
                <c:pt idx="14">
                  <c:v>6895.5</c:v>
                </c:pt>
                <c:pt idx="15">
                  <c:v>6895.5</c:v>
                </c:pt>
                <c:pt idx="16">
                  <c:v>7160.5</c:v>
                </c:pt>
                <c:pt idx="17">
                  <c:v>7660.5</c:v>
                </c:pt>
                <c:pt idx="18">
                  <c:v>8160.5</c:v>
                </c:pt>
                <c:pt idx="19">
                  <c:v>8660.5</c:v>
                </c:pt>
                <c:pt idx="20">
                  <c:v>8888</c:v>
                </c:pt>
              </c:numCache>
            </c:numRef>
          </c:val>
          <c:smooth val="0"/>
        </c:ser>
        <c:ser>
          <c:idx val="1"/>
          <c:order val="1"/>
          <c:tx>
            <c:strRef>
              <c:f>'2004-AUX'!$C$59</c:f>
              <c:strCache>
                <c:ptCount val="1"/>
                <c:pt idx="0">
                  <c:v>10000</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numRef>
              <c:f>'2004-AUX'!$A$60:$A$80</c:f>
              <c:numCache>
                <c:formatCode>General</c:formatCode>
                <c:ptCount val="21"/>
                <c:pt idx="0">
                  <c:v>0</c:v>
                </c:pt>
                <c:pt idx="1">
                  <c:v>10000</c:v>
                </c:pt>
                <c:pt idx="2">
                  <c:v>20000</c:v>
                </c:pt>
                <c:pt idx="3">
                  <c:v>30000</c:v>
                </c:pt>
                <c:pt idx="4">
                  <c:v>40000</c:v>
                </c:pt>
                <c:pt idx="5">
                  <c:v>50000</c:v>
                </c:pt>
                <c:pt idx="6">
                  <c:v>60000</c:v>
                </c:pt>
                <c:pt idx="7">
                  <c:v>70000</c:v>
                </c:pt>
                <c:pt idx="8">
                  <c:v>80000</c:v>
                </c:pt>
                <c:pt idx="9">
                  <c:v>90000</c:v>
                </c:pt>
                <c:pt idx="10">
                  <c:v>100000</c:v>
                </c:pt>
                <c:pt idx="11">
                  <c:v>110000</c:v>
                </c:pt>
                <c:pt idx="12">
                  <c:v>120000</c:v>
                </c:pt>
                <c:pt idx="13">
                  <c:v>130000</c:v>
                </c:pt>
                <c:pt idx="14">
                  <c:v>140000</c:v>
                </c:pt>
                <c:pt idx="15">
                  <c:v>150000</c:v>
                </c:pt>
                <c:pt idx="16">
                  <c:v>160000</c:v>
                </c:pt>
                <c:pt idx="17">
                  <c:v>170000</c:v>
                </c:pt>
                <c:pt idx="18">
                  <c:v>180000</c:v>
                </c:pt>
                <c:pt idx="19">
                  <c:v>190000</c:v>
                </c:pt>
                <c:pt idx="20">
                  <c:v>200000</c:v>
                </c:pt>
              </c:numCache>
            </c:numRef>
          </c:cat>
          <c:val>
            <c:numRef>
              <c:f>'2004-AUX'!$C$60:$C$80</c:f>
              <c:numCache>
                <c:formatCode>0_);[Red]\(0\)</c:formatCode>
                <c:ptCount val="21"/>
                <c:pt idx="0">
                  <c:v>205</c:v>
                </c:pt>
                <c:pt idx="1">
                  <c:v>0</c:v>
                </c:pt>
                <c:pt idx="2">
                  <c:v>245</c:v>
                </c:pt>
                <c:pt idx="3">
                  <c:v>255</c:v>
                </c:pt>
                <c:pt idx="4">
                  <c:v>555</c:v>
                </c:pt>
                <c:pt idx="5">
                  <c:v>1555</c:v>
                </c:pt>
                <c:pt idx="6">
                  <c:v>2555</c:v>
                </c:pt>
                <c:pt idx="7">
                  <c:v>2955</c:v>
                </c:pt>
                <c:pt idx="8">
                  <c:v>3006</c:v>
                </c:pt>
                <c:pt idx="9">
                  <c:v>3306</c:v>
                </c:pt>
                <c:pt idx="10">
                  <c:v>3606</c:v>
                </c:pt>
                <c:pt idx="11">
                  <c:v>3906</c:v>
                </c:pt>
                <c:pt idx="12">
                  <c:v>4206</c:v>
                </c:pt>
                <c:pt idx="13">
                  <c:v>4300.5</c:v>
                </c:pt>
                <c:pt idx="14">
                  <c:v>4300.5</c:v>
                </c:pt>
                <c:pt idx="15">
                  <c:v>4300.5</c:v>
                </c:pt>
                <c:pt idx="16">
                  <c:v>4565.5</c:v>
                </c:pt>
                <c:pt idx="17">
                  <c:v>5065.5</c:v>
                </c:pt>
                <c:pt idx="18">
                  <c:v>5565.5</c:v>
                </c:pt>
                <c:pt idx="19">
                  <c:v>5793</c:v>
                </c:pt>
                <c:pt idx="20">
                  <c:v>5793</c:v>
                </c:pt>
              </c:numCache>
            </c:numRef>
          </c:val>
          <c:smooth val="0"/>
        </c:ser>
        <c:ser>
          <c:idx val="2"/>
          <c:order val="2"/>
          <c:tx>
            <c:strRef>
              <c:f>'2004-AUX'!$D$59</c:f>
              <c:strCache>
                <c:ptCount val="1"/>
                <c:pt idx="0">
                  <c:v>20000</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numRef>
              <c:f>'2004-AUX'!$A$60:$A$80</c:f>
              <c:numCache>
                <c:formatCode>General</c:formatCode>
                <c:ptCount val="21"/>
                <c:pt idx="0">
                  <c:v>0</c:v>
                </c:pt>
                <c:pt idx="1">
                  <c:v>10000</c:v>
                </c:pt>
                <c:pt idx="2">
                  <c:v>20000</c:v>
                </c:pt>
                <c:pt idx="3">
                  <c:v>30000</c:v>
                </c:pt>
                <c:pt idx="4">
                  <c:v>40000</c:v>
                </c:pt>
                <c:pt idx="5">
                  <c:v>50000</c:v>
                </c:pt>
                <c:pt idx="6">
                  <c:v>60000</c:v>
                </c:pt>
                <c:pt idx="7">
                  <c:v>70000</c:v>
                </c:pt>
                <c:pt idx="8">
                  <c:v>80000</c:v>
                </c:pt>
                <c:pt idx="9">
                  <c:v>90000</c:v>
                </c:pt>
                <c:pt idx="10">
                  <c:v>100000</c:v>
                </c:pt>
                <c:pt idx="11">
                  <c:v>110000</c:v>
                </c:pt>
                <c:pt idx="12">
                  <c:v>120000</c:v>
                </c:pt>
                <c:pt idx="13">
                  <c:v>130000</c:v>
                </c:pt>
                <c:pt idx="14">
                  <c:v>140000</c:v>
                </c:pt>
                <c:pt idx="15">
                  <c:v>150000</c:v>
                </c:pt>
                <c:pt idx="16">
                  <c:v>160000</c:v>
                </c:pt>
                <c:pt idx="17">
                  <c:v>170000</c:v>
                </c:pt>
                <c:pt idx="18">
                  <c:v>180000</c:v>
                </c:pt>
                <c:pt idx="19">
                  <c:v>190000</c:v>
                </c:pt>
                <c:pt idx="20">
                  <c:v>200000</c:v>
                </c:pt>
              </c:numCache>
            </c:numRef>
          </c:cat>
          <c:val>
            <c:numRef>
              <c:f>'2004-AUX'!$D$60:$D$80</c:f>
              <c:numCache>
                <c:formatCode>0_);[Red]\(0\)</c:formatCode>
                <c:ptCount val="21"/>
                <c:pt idx="0">
                  <c:v>1040</c:v>
                </c:pt>
                <c:pt idx="1">
                  <c:v>245</c:v>
                </c:pt>
                <c:pt idx="2">
                  <c:v>0</c:v>
                </c:pt>
                <c:pt idx="3">
                  <c:v>0</c:v>
                </c:pt>
                <c:pt idx="4">
                  <c:v>300</c:v>
                </c:pt>
                <c:pt idx="5">
                  <c:v>1300</c:v>
                </c:pt>
                <c:pt idx="6">
                  <c:v>1700</c:v>
                </c:pt>
                <c:pt idx="7">
                  <c:v>1700</c:v>
                </c:pt>
                <c:pt idx="8">
                  <c:v>1751</c:v>
                </c:pt>
                <c:pt idx="9">
                  <c:v>2051</c:v>
                </c:pt>
                <c:pt idx="10">
                  <c:v>2351</c:v>
                </c:pt>
                <c:pt idx="11">
                  <c:v>2651</c:v>
                </c:pt>
                <c:pt idx="12">
                  <c:v>2745.5</c:v>
                </c:pt>
                <c:pt idx="13">
                  <c:v>2745.5</c:v>
                </c:pt>
                <c:pt idx="14">
                  <c:v>2745.5</c:v>
                </c:pt>
                <c:pt idx="15">
                  <c:v>2745.5</c:v>
                </c:pt>
                <c:pt idx="16">
                  <c:v>3010.5</c:v>
                </c:pt>
                <c:pt idx="17">
                  <c:v>3510.5</c:v>
                </c:pt>
                <c:pt idx="18">
                  <c:v>3738</c:v>
                </c:pt>
                <c:pt idx="19">
                  <c:v>3738</c:v>
                </c:pt>
                <c:pt idx="20">
                  <c:v>3738</c:v>
                </c:pt>
              </c:numCache>
            </c:numRef>
          </c:val>
          <c:smooth val="0"/>
        </c:ser>
        <c:ser>
          <c:idx val="3"/>
          <c:order val="3"/>
          <c:tx>
            <c:strRef>
              <c:f>'2004-AUX'!$E$59</c:f>
              <c:strCache>
                <c:ptCount val="1"/>
                <c:pt idx="0">
                  <c:v>30000</c:v>
                </c:pt>
              </c:strCache>
            </c:strRef>
          </c:tx>
          <c:spPr>
            <a:ln w="12700">
              <a:solidFill>
                <a:srgbClr val="00FFFF"/>
              </a:solidFill>
              <a:prstDash val="solid"/>
            </a:ln>
          </c:spPr>
          <c:marker>
            <c:symbol val="x"/>
            <c:size val="5"/>
            <c:spPr>
              <a:noFill/>
              <a:ln>
                <a:solidFill>
                  <a:srgbClr val="00FFFF"/>
                </a:solidFill>
                <a:prstDash val="solid"/>
              </a:ln>
            </c:spPr>
          </c:marker>
          <c:cat>
            <c:numRef>
              <c:f>'2004-AUX'!$A$60:$A$80</c:f>
              <c:numCache>
                <c:formatCode>General</c:formatCode>
                <c:ptCount val="21"/>
                <c:pt idx="0">
                  <c:v>0</c:v>
                </c:pt>
                <c:pt idx="1">
                  <c:v>10000</c:v>
                </c:pt>
                <c:pt idx="2">
                  <c:v>20000</c:v>
                </c:pt>
                <c:pt idx="3">
                  <c:v>30000</c:v>
                </c:pt>
                <c:pt idx="4">
                  <c:v>40000</c:v>
                </c:pt>
                <c:pt idx="5">
                  <c:v>50000</c:v>
                </c:pt>
                <c:pt idx="6">
                  <c:v>60000</c:v>
                </c:pt>
                <c:pt idx="7">
                  <c:v>70000</c:v>
                </c:pt>
                <c:pt idx="8">
                  <c:v>80000</c:v>
                </c:pt>
                <c:pt idx="9">
                  <c:v>90000</c:v>
                </c:pt>
                <c:pt idx="10">
                  <c:v>100000</c:v>
                </c:pt>
                <c:pt idx="11">
                  <c:v>110000</c:v>
                </c:pt>
                <c:pt idx="12">
                  <c:v>120000</c:v>
                </c:pt>
                <c:pt idx="13">
                  <c:v>130000</c:v>
                </c:pt>
                <c:pt idx="14">
                  <c:v>140000</c:v>
                </c:pt>
                <c:pt idx="15">
                  <c:v>150000</c:v>
                </c:pt>
                <c:pt idx="16">
                  <c:v>160000</c:v>
                </c:pt>
                <c:pt idx="17">
                  <c:v>170000</c:v>
                </c:pt>
                <c:pt idx="18">
                  <c:v>180000</c:v>
                </c:pt>
                <c:pt idx="19">
                  <c:v>190000</c:v>
                </c:pt>
                <c:pt idx="20">
                  <c:v>200000</c:v>
                </c:pt>
              </c:numCache>
            </c:numRef>
          </c:cat>
          <c:val>
            <c:numRef>
              <c:f>'2004-AUX'!$E$60:$E$80</c:f>
              <c:numCache>
                <c:formatCode>0_);[Red]\(0\)</c:formatCode>
                <c:ptCount val="21"/>
                <c:pt idx="0">
                  <c:v>1540</c:v>
                </c:pt>
                <c:pt idx="1">
                  <c:v>255</c:v>
                </c:pt>
                <c:pt idx="2">
                  <c:v>0</c:v>
                </c:pt>
                <c:pt idx="3">
                  <c:v>0</c:v>
                </c:pt>
                <c:pt idx="4">
                  <c:v>300</c:v>
                </c:pt>
                <c:pt idx="5">
                  <c:v>700</c:v>
                </c:pt>
                <c:pt idx="6">
                  <c:v>700</c:v>
                </c:pt>
                <c:pt idx="7">
                  <c:v>700</c:v>
                </c:pt>
                <c:pt idx="8">
                  <c:v>751</c:v>
                </c:pt>
                <c:pt idx="9">
                  <c:v>1051</c:v>
                </c:pt>
                <c:pt idx="10">
                  <c:v>1351</c:v>
                </c:pt>
                <c:pt idx="11">
                  <c:v>1445.5</c:v>
                </c:pt>
                <c:pt idx="12">
                  <c:v>1445.5</c:v>
                </c:pt>
                <c:pt idx="13">
                  <c:v>1445.5</c:v>
                </c:pt>
                <c:pt idx="14">
                  <c:v>1445.5</c:v>
                </c:pt>
                <c:pt idx="15">
                  <c:v>1445.5</c:v>
                </c:pt>
                <c:pt idx="16">
                  <c:v>1710.5</c:v>
                </c:pt>
                <c:pt idx="17">
                  <c:v>1938</c:v>
                </c:pt>
                <c:pt idx="18">
                  <c:v>1938</c:v>
                </c:pt>
                <c:pt idx="19">
                  <c:v>1938</c:v>
                </c:pt>
                <c:pt idx="20">
                  <c:v>1938</c:v>
                </c:pt>
              </c:numCache>
            </c:numRef>
          </c:val>
          <c:smooth val="0"/>
        </c:ser>
        <c:ser>
          <c:idx val="4"/>
          <c:order val="4"/>
          <c:tx>
            <c:strRef>
              <c:f>'2004-AUX'!$F$59</c:f>
              <c:strCache>
                <c:ptCount val="1"/>
                <c:pt idx="0">
                  <c:v>40000</c:v>
                </c:pt>
              </c:strCache>
            </c:strRef>
          </c:tx>
          <c:spPr>
            <a:ln w="12700">
              <a:solidFill>
                <a:srgbClr val="800080"/>
              </a:solidFill>
              <a:prstDash val="solid"/>
            </a:ln>
          </c:spPr>
          <c:marker>
            <c:symbol val="star"/>
            <c:size val="5"/>
            <c:spPr>
              <a:noFill/>
              <a:ln>
                <a:solidFill>
                  <a:srgbClr val="800080"/>
                </a:solidFill>
                <a:prstDash val="solid"/>
              </a:ln>
            </c:spPr>
          </c:marker>
          <c:cat>
            <c:numRef>
              <c:f>'2004-AUX'!$A$60:$A$80</c:f>
              <c:numCache>
                <c:formatCode>General</c:formatCode>
                <c:ptCount val="21"/>
                <c:pt idx="0">
                  <c:v>0</c:v>
                </c:pt>
                <c:pt idx="1">
                  <c:v>10000</c:v>
                </c:pt>
                <c:pt idx="2">
                  <c:v>20000</c:v>
                </c:pt>
                <c:pt idx="3">
                  <c:v>30000</c:v>
                </c:pt>
                <c:pt idx="4">
                  <c:v>40000</c:v>
                </c:pt>
                <c:pt idx="5">
                  <c:v>50000</c:v>
                </c:pt>
                <c:pt idx="6">
                  <c:v>60000</c:v>
                </c:pt>
                <c:pt idx="7">
                  <c:v>70000</c:v>
                </c:pt>
                <c:pt idx="8">
                  <c:v>80000</c:v>
                </c:pt>
                <c:pt idx="9">
                  <c:v>90000</c:v>
                </c:pt>
                <c:pt idx="10">
                  <c:v>100000</c:v>
                </c:pt>
                <c:pt idx="11">
                  <c:v>110000</c:v>
                </c:pt>
                <c:pt idx="12">
                  <c:v>120000</c:v>
                </c:pt>
                <c:pt idx="13">
                  <c:v>130000</c:v>
                </c:pt>
                <c:pt idx="14">
                  <c:v>140000</c:v>
                </c:pt>
                <c:pt idx="15">
                  <c:v>150000</c:v>
                </c:pt>
                <c:pt idx="16">
                  <c:v>160000</c:v>
                </c:pt>
                <c:pt idx="17">
                  <c:v>170000</c:v>
                </c:pt>
                <c:pt idx="18">
                  <c:v>180000</c:v>
                </c:pt>
                <c:pt idx="19">
                  <c:v>190000</c:v>
                </c:pt>
                <c:pt idx="20">
                  <c:v>200000</c:v>
                </c:pt>
              </c:numCache>
            </c:numRef>
          </c:cat>
          <c:val>
            <c:numRef>
              <c:f>'2004-AUX'!$F$60:$F$80</c:f>
              <c:numCache>
                <c:formatCode>0_);[Red]\(0\)</c:formatCode>
                <c:ptCount val="21"/>
                <c:pt idx="0">
                  <c:v>1850</c:v>
                </c:pt>
                <c:pt idx="1">
                  <c:v>555</c:v>
                </c:pt>
                <c:pt idx="2">
                  <c:v>300</c:v>
                </c:pt>
                <c:pt idx="3">
                  <c:v>300</c:v>
                </c:pt>
                <c:pt idx="4">
                  <c:v>0</c:v>
                </c:pt>
                <c:pt idx="5">
                  <c:v>0</c:v>
                </c:pt>
                <c:pt idx="6">
                  <c:v>0</c:v>
                </c:pt>
                <c:pt idx="7">
                  <c:v>0</c:v>
                </c:pt>
                <c:pt idx="8">
                  <c:v>51</c:v>
                </c:pt>
                <c:pt idx="9">
                  <c:v>351</c:v>
                </c:pt>
                <c:pt idx="10">
                  <c:v>445.5</c:v>
                </c:pt>
                <c:pt idx="11">
                  <c:v>445.5</c:v>
                </c:pt>
                <c:pt idx="12">
                  <c:v>445.5</c:v>
                </c:pt>
                <c:pt idx="13">
                  <c:v>445.5</c:v>
                </c:pt>
                <c:pt idx="14">
                  <c:v>445.5</c:v>
                </c:pt>
                <c:pt idx="15">
                  <c:v>445.5</c:v>
                </c:pt>
                <c:pt idx="16">
                  <c:v>438</c:v>
                </c:pt>
                <c:pt idx="17">
                  <c:v>438</c:v>
                </c:pt>
                <c:pt idx="18">
                  <c:v>438</c:v>
                </c:pt>
                <c:pt idx="19">
                  <c:v>438</c:v>
                </c:pt>
                <c:pt idx="20">
                  <c:v>438</c:v>
                </c:pt>
              </c:numCache>
            </c:numRef>
          </c:val>
          <c:smooth val="0"/>
        </c:ser>
        <c:ser>
          <c:idx val="5"/>
          <c:order val="5"/>
          <c:tx>
            <c:strRef>
              <c:f>'2004-AUX'!$G$59</c:f>
              <c:strCache>
                <c:ptCount val="1"/>
                <c:pt idx="0">
                  <c:v>50000</c:v>
                </c:pt>
              </c:strCache>
            </c:strRef>
          </c:tx>
          <c:spPr>
            <a:ln w="12700">
              <a:solidFill>
                <a:srgbClr val="800000"/>
              </a:solidFill>
              <a:prstDash val="solid"/>
            </a:ln>
          </c:spPr>
          <c:marker>
            <c:symbol val="circle"/>
            <c:size val="5"/>
            <c:spPr>
              <a:solidFill>
                <a:srgbClr val="800000"/>
              </a:solidFill>
              <a:ln>
                <a:solidFill>
                  <a:srgbClr val="800000"/>
                </a:solidFill>
                <a:prstDash val="solid"/>
              </a:ln>
            </c:spPr>
          </c:marker>
          <c:cat>
            <c:numRef>
              <c:f>'2004-AUX'!$A$60:$A$80</c:f>
              <c:numCache>
                <c:formatCode>General</c:formatCode>
                <c:ptCount val="21"/>
                <c:pt idx="0">
                  <c:v>0</c:v>
                </c:pt>
                <c:pt idx="1">
                  <c:v>10000</c:v>
                </c:pt>
                <c:pt idx="2">
                  <c:v>20000</c:v>
                </c:pt>
                <c:pt idx="3">
                  <c:v>30000</c:v>
                </c:pt>
                <c:pt idx="4">
                  <c:v>40000</c:v>
                </c:pt>
                <c:pt idx="5">
                  <c:v>50000</c:v>
                </c:pt>
                <c:pt idx="6">
                  <c:v>60000</c:v>
                </c:pt>
                <c:pt idx="7">
                  <c:v>70000</c:v>
                </c:pt>
                <c:pt idx="8">
                  <c:v>80000</c:v>
                </c:pt>
                <c:pt idx="9">
                  <c:v>90000</c:v>
                </c:pt>
                <c:pt idx="10">
                  <c:v>100000</c:v>
                </c:pt>
                <c:pt idx="11">
                  <c:v>110000</c:v>
                </c:pt>
                <c:pt idx="12">
                  <c:v>120000</c:v>
                </c:pt>
                <c:pt idx="13">
                  <c:v>130000</c:v>
                </c:pt>
                <c:pt idx="14">
                  <c:v>140000</c:v>
                </c:pt>
                <c:pt idx="15">
                  <c:v>150000</c:v>
                </c:pt>
                <c:pt idx="16">
                  <c:v>160000</c:v>
                </c:pt>
                <c:pt idx="17">
                  <c:v>170000</c:v>
                </c:pt>
                <c:pt idx="18">
                  <c:v>180000</c:v>
                </c:pt>
                <c:pt idx="19">
                  <c:v>190000</c:v>
                </c:pt>
                <c:pt idx="20">
                  <c:v>200000</c:v>
                </c:pt>
              </c:numCache>
            </c:numRef>
          </c:cat>
          <c:val>
            <c:numRef>
              <c:f>'2004-AUX'!$G$60:$G$80</c:f>
              <c:numCache>
                <c:formatCode>0_);[Red]\(0\)</c:formatCode>
                <c:ptCount val="21"/>
                <c:pt idx="0">
                  <c:v>2850</c:v>
                </c:pt>
                <c:pt idx="1">
                  <c:v>1555</c:v>
                </c:pt>
                <c:pt idx="2">
                  <c:v>1300</c:v>
                </c:pt>
                <c:pt idx="3">
                  <c:v>700</c:v>
                </c:pt>
                <c:pt idx="4">
                  <c:v>0</c:v>
                </c:pt>
                <c:pt idx="5">
                  <c:v>0</c:v>
                </c:pt>
                <c:pt idx="6">
                  <c:v>0</c:v>
                </c:pt>
                <c:pt idx="7">
                  <c:v>0</c:v>
                </c:pt>
                <c:pt idx="8">
                  <c:v>51</c:v>
                </c:pt>
                <c:pt idx="9">
                  <c:v>145.5</c:v>
                </c:pt>
                <c:pt idx="10">
                  <c:v>145.5</c:v>
                </c:pt>
                <c:pt idx="11">
                  <c:v>145.5</c:v>
                </c:pt>
                <c:pt idx="12">
                  <c:v>145.5</c:v>
                </c:pt>
                <c:pt idx="13">
                  <c:v>145.5</c:v>
                </c:pt>
                <c:pt idx="14">
                  <c:v>145.5</c:v>
                </c:pt>
                <c:pt idx="15">
                  <c:v>-127</c:v>
                </c:pt>
                <c:pt idx="16">
                  <c:v>-362</c:v>
                </c:pt>
                <c:pt idx="17">
                  <c:v>-362</c:v>
                </c:pt>
                <c:pt idx="18">
                  <c:v>-362</c:v>
                </c:pt>
                <c:pt idx="19">
                  <c:v>-362</c:v>
                </c:pt>
                <c:pt idx="20">
                  <c:v>-362</c:v>
                </c:pt>
              </c:numCache>
            </c:numRef>
          </c:val>
          <c:smooth val="0"/>
        </c:ser>
        <c:ser>
          <c:idx val="6"/>
          <c:order val="6"/>
          <c:tx>
            <c:strRef>
              <c:f>'2004-AUX'!$H$59</c:f>
              <c:strCache>
                <c:ptCount val="1"/>
                <c:pt idx="0">
                  <c:v>60000</c:v>
                </c:pt>
              </c:strCache>
            </c:strRef>
          </c:tx>
          <c:spPr>
            <a:ln w="12700">
              <a:solidFill>
                <a:srgbClr val="008080"/>
              </a:solidFill>
              <a:prstDash val="solid"/>
            </a:ln>
          </c:spPr>
          <c:marker>
            <c:symbol val="plus"/>
            <c:size val="5"/>
            <c:spPr>
              <a:noFill/>
              <a:ln>
                <a:solidFill>
                  <a:srgbClr val="008080"/>
                </a:solidFill>
                <a:prstDash val="solid"/>
              </a:ln>
            </c:spPr>
          </c:marker>
          <c:cat>
            <c:numRef>
              <c:f>'2004-AUX'!$A$60:$A$80</c:f>
              <c:numCache>
                <c:formatCode>General</c:formatCode>
                <c:ptCount val="21"/>
                <c:pt idx="0">
                  <c:v>0</c:v>
                </c:pt>
                <c:pt idx="1">
                  <c:v>10000</c:v>
                </c:pt>
                <c:pt idx="2">
                  <c:v>20000</c:v>
                </c:pt>
                <c:pt idx="3">
                  <c:v>30000</c:v>
                </c:pt>
                <c:pt idx="4">
                  <c:v>40000</c:v>
                </c:pt>
                <c:pt idx="5">
                  <c:v>50000</c:v>
                </c:pt>
                <c:pt idx="6">
                  <c:v>60000</c:v>
                </c:pt>
                <c:pt idx="7">
                  <c:v>70000</c:v>
                </c:pt>
                <c:pt idx="8">
                  <c:v>80000</c:v>
                </c:pt>
                <c:pt idx="9">
                  <c:v>90000</c:v>
                </c:pt>
                <c:pt idx="10">
                  <c:v>100000</c:v>
                </c:pt>
                <c:pt idx="11">
                  <c:v>110000</c:v>
                </c:pt>
                <c:pt idx="12">
                  <c:v>120000</c:v>
                </c:pt>
                <c:pt idx="13">
                  <c:v>130000</c:v>
                </c:pt>
                <c:pt idx="14">
                  <c:v>140000</c:v>
                </c:pt>
                <c:pt idx="15">
                  <c:v>150000</c:v>
                </c:pt>
                <c:pt idx="16">
                  <c:v>160000</c:v>
                </c:pt>
                <c:pt idx="17">
                  <c:v>170000</c:v>
                </c:pt>
                <c:pt idx="18">
                  <c:v>180000</c:v>
                </c:pt>
                <c:pt idx="19">
                  <c:v>190000</c:v>
                </c:pt>
                <c:pt idx="20">
                  <c:v>200000</c:v>
                </c:pt>
              </c:numCache>
            </c:numRef>
          </c:cat>
          <c:val>
            <c:numRef>
              <c:f>'2004-AUX'!$H$60:$H$80</c:f>
              <c:numCache>
                <c:formatCode>0_);[Red]\(0\)</c:formatCode>
                <c:ptCount val="21"/>
                <c:pt idx="0">
                  <c:v>3850</c:v>
                </c:pt>
                <c:pt idx="1">
                  <c:v>2555</c:v>
                </c:pt>
                <c:pt idx="2">
                  <c:v>1700</c:v>
                </c:pt>
                <c:pt idx="3">
                  <c:v>700</c:v>
                </c:pt>
                <c:pt idx="4">
                  <c:v>0</c:v>
                </c:pt>
                <c:pt idx="5">
                  <c:v>0</c:v>
                </c:pt>
                <c:pt idx="6">
                  <c:v>0</c:v>
                </c:pt>
                <c:pt idx="7">
                  <c:v>0</c:v>
                </c:pt>
                <c:pt idx="8">
                  <c:v>-154.5</c:v>
                </c:pt>
                <c:pt idx="9">
                  <c:v>-154.5</c:v>
                </c:pt>
                <c:pt idx="10">
                  <c:v>-154.5</c:v>
                </c:pt>
                <c:pt idx="11">
                  <c:v>-154.5</c:v>
                </c:pt>
                <c:pt idx="12">
                  <c:v>-154.5</c:v>
                </c:pt>
                <c:pt idx="13">
                  <c:v>-154.5</c:v>
                </c:pt>
                <c:pt idx="14">
                  <c:v>-427</c:v>
                </c:pt>
                <c:pt idx="15">
                  <c:v>-927</c:v>
                </c:pt>
                <c:pt idx="16">
                  <c:v>-1162</c:v>
                </c:pt>
                <c:pt idx="17">
                  <c:v>-1162</c:v>
                </c:pt>
                <c:pt idx="18">
                  <c:v>-1162</c:v>
                </c:pt>
                <c:pt idx="19">
                  <c:v>-1162</c:v>
                </c:pt>
                <c:pt idx="20">
                  <c:v>-1162</c:v>
                </c:pt>
              </c:numCache>
            </c:numRef>
          </c:val>
          <c:smooth val="0"/>
        </c:ser>
        <c:dLbls>
          <c:showLegendKey val="0"/>
          <c:showVal val="0"/>
          <c:showCatName val="0"/>
          <c:showSerName val="0"/>
          <c:showPercent val="0"/>
          <c:showBubbleSize val="0"/>
        </c:dLbls>
        <c:marker val="1"/>
        <c:smooth val="0"/>
        <c:axId val="140787712"/>
        <c:axId val="140789632"/>
      </c:lineChart>
      <c:catAx>
        <c:axId val="140787712"/>
        <c:scaling>
          <c:orientation val="minMax"/>
        </c:scaling>
        <c:delete val="0"/>
        <c:axPos val="b"/>
        <c:title>
          <c:tx>
            <c:rich>
              <a:bodyPr/>
              <a:lstStyle/>
              <a:p>
                <a:pPr>
                  <a:defRPr sz="950" b="1" i="0" u="none" strike="noStrike" baseline="0">
                    <a:solidFill>
                      <a:srgbClr val="000000"/>
                    </a:solidFill>
                    <a:latin typeface="Arial"/>
                    <a:ea typeface="Arial"/>
                    <a:cs typeface="Arial"/>
                  </a:defRPr>
                </a:pPr>
                <a:r>
                  <a:rPr lang="en-US"/>
                  <a:t>Person 1's Gross Income</a:t>
                </a:r>
              </a:p>
            </c:rich>
          </c:tx>
          <c:layout>
            <c:manualLayout>
              <c:xMode val="edge"/>
              <c:yMode val="edge"/>
              <c:x val="0.41715742885080542"/>
              <c:y val="0.91417356412537987"/>
            </c:manualLayout>
          </c:layout>
          <c:overlay val="0"/>
          <c:spPr>
            <a:noFill/>
            <a:ln w="25400">
              <a:noFill/>
            </a:ln>
          </c:spPr>
        </c:title>
        <c:numFmt formatCode="0" sourceLinked="0"/>
        <c:majorTickMark val="out"/>
        <c:minorTickMark val="none"/>
        <c:tickLblPos val="nextTo"/>
        <c:spPr>
          <a:ln w="9525">
            <a:noFill/>
          </a:ln>
        </c:spPr>
        <c:txPr>
          <a:bodyPr rot="-5400000" vert="horz"/>
          <a:lstStyle/>
          <a:p>
            <a:pPr>
              <a:defRPr sz="925" b="0" i="0" u="none" strike="noStrike" baseline="0">
                <a:solidFill>
                  <a:srgbClr val="000000"/>
                </a:solidFill>
                <a:latin typeface="Arial"/>
                <a:ea typeface="Arial"/>
                <a:cs typeface="Arial"/>
              </a:defRPr>
            </a:pPr>
            <a:endParaRPr lang="en-US"/>
          </a:p>
        </c:txPr>
        <c:crossAx val="140789632"/>
        <c:crosses val="autoZero"/>
        <c:auto val="1"/>
        <c:lblAlgn val="ctr"/>
        <c:lblOffset val="100"/>
        <c:tickLblSkip val="1"/>
        <c:tickMarkSkip val="1"/>
        <c:noMultiLvlLbl val="0"/>
      </c:catAx>
      <c:valAx>
        <c:axId val="140789632"/>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Arial"/>
                    <a:ea typeface="Arial"/>
                    <a:cs typeface="Arial"/>
                  </a:defRPr>
                </a:pPr>
                <a:r>
                  <a:rPr lang="en-US"/>
                  <a:t>Singles' Penalty</a:t>
                </a:r>
              </a:p>
            </c:rich>
          </c:tx>
          <c:layout>
            <c:manualLayout>
              <c:xMode val="edge"/>
              <c:yMode val="edge"/>
              <c:x val="1.6820853275693479E-2"/>
              <c:y val="0.43113857036527148"/>
            </c:manualLayout>
          </c:layout>
          <c:overlay val="0"/>
          <c:spPr>
            <a:noFill/>
            <a:ln w="25400">
              <a:noFill/>
            </a:ln>
          </c:spPr>
        </c:title>
        <c:numFmt formatCode="0_);[Red]\(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140787712"/>
        <c:crosses val="autoZero"/>
        <c:crossBetween val="between"/>
      </c:valAx>
      <c:spPr>
        <a:solidFill>
          <a:srgbClr val="C0C0C0"/>
        </a:solidFill>
        <a:ln w="12700">
          <a:solidFill>
            <a:srgbClr val="808080"/>
          </a:solidFill>
          <a:prstDash val="solid"/>
        </a:ln>
      </c:spPr>
    </c:plotArea>
    <c:legend>
      <c:legendPos val="r"/>
      <c:layout>
        <c:manualLayout>
          <c:xMode val="edge"/>
          <c:yMode val="edge"/>
          <c:x val="0.90980474499511088"/>
          <c:y val="0.34541622595683003"/>
          <c:w val="6.6666769594977082E-2"/>
          <c:h val="0.44562944557303469"/>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9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80" verticalDpi="180" copies="0"/>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4.2.B - Singles' Penalty (% of Combined Gross Income) As A Function of Combined Gross Income (X-axis).  For Various Values of the Lower Earner's Gross Income (Expressed As A Percent of Their Combined Gross Income) (the Legend).  (Goes with Table 4.2)</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smooth val="0"/>
        </c:ser>
        <c:ser>
          <c:idx val="4"/>
          <c:order val="3"/>
          <c:spPr>
            <a:ln w="12700">
              <a:solidFill>
                <a:srgbClr val="800080"/>
              </a:solidFill>
              <a:prstDash val="solid"/>
            </a:ln>
          </c:spPr>
          <c:marker>
            <c:symbol val="star"/>
            <c:size val="5"/>
            <c:spPr>
              <a:noFill/>
              <a:ln>
                <a:solidFill>
                  <a:srgbClr val="800080"/>
                </a:solidFill>
                <a:prstDash val="solid"/>
              </a:ln>
            </c:spPr>
          </c:marker>
          <c:smooth val="0"/>
        </c:ser>
        <c:ser>
          <c:idx val="6"/>
          <c:order val="4"/>
          <c:spPr>
            <a:ln w="12700">
              <a:solidFill>
                <a:srgbClr val="008080"/>
              </a:solidFill>
              <a:prstDash val="solid"/>
            </a:ln>
          </c:spPr>
          <c:marker>
            <c:symbol val="plus"/>
            <c:size val="5"/>
            <c:spPr>
              <a:noFill/>
              <a:ln>
                <a:solidFill>
                  <a:srgbClr val="008080"/>
                </a:solidFill>
                <a:prstDash val="solid"/>
              </a:ln>
            </c:spPr>
          </c:marker>
          <c:smooth val="0"/>
        </c:ser>
        <c:ser>
          <c:idx val="8"/>
          <c:order val="5"/>
          <c:spPr>
            <a:ln w="12700">
              <a:solidFill>
                <a:srgbClr val="00CCFF"/>
              </a:solidFill>
              <a:prstDash val="solid"/>
            </a:ln>
          </c:spPr>
          <c:marker>
            <c:symbol val="dash"/>
            <c:size val="10"/>
            <c:spPr>
              <a:noFill/>
              <a:ln>
                <a:solidFill>
                  <a:srgbClr val="00CCFF"/>
                </a:solidFill>
                <a:prstDash val="solid"/>
              </a:ln>
            </c:spPr>
          </c:marker>
          <c:smooth val="0"/>
        </c:ser>
        <c:ser>
          <c:idx val="10"/>
          <c:order val="6"/>
          <c:spPr>
            <a:ln w="12700">
              <a:solidFill>
                <a:srgbClr val="CCFFCC"/>
              </a:solidFill>
              <a:prstDash val="solid"/>
            </a:ln>
          </c:spPr>
          <c:marker>
            <c:symbol val="square"/>
            <c:size val="5"/>
            <c:spPr>
              <a:solidFill>
                <a:srgbClr val="CCFFCC"/>
              </a:solidFill>
              <a:ln>
                <a:solidFill>
                  <a:srgbClr val="CCFFCC"/>
                </a:solidFill>
                <a:prstDash val="solid"/>
              </a:ln>
            </c:spPr>
          </c:marker>
          <c:smooth val="0"/>
        </c:ser>
        <c:dLbls>
          <c:showLegendKey val="0"/>
          <c:showVal val="0"/>
          <c:showCatName val="0"/>
          <c:showSerName val="0"/>
          <c:showPercent val="0"/>
          <c:showBubbleSize val="0"/>
        </c:dLbls>
        <c:marker val="1"/>
        <c:smooth val="0"/>
        <c:axId val="140833536"/>
        <c:axId val="140835840"/>
      </c:lineChart>
      <c:catAx>
        <c:axId val="140833536"/>
        <c:scaling>
          <c:orientation val="minMax"/>
        </c:scaling>
        <c:delete val="0"/>
        <c:axPos val="b"/>
        <c:title>
          <c:tx>
            <c:rich>
              <a:bodyPr/>
              <a:lstStyle/>
              <a:p>
                <a:pPr>
                  <a:defRPr sz="150" b="1" i="0" u="none" strike="noStrike" baseline="0">
                    <a:solidFill>
                      <a:srgbClr val="000000"/>
                    </a:solidFill>
                    <a:latin typeface="Arial"/>
                    <a:ea typeface="Arial"/>
                    <a:cs typeface="Arial"/>
                  </a:defRPr>
                </a:pPr>
                <a:r>
                  <a:rPr lang="en-US"/>
                  <a:t>Combined Gross Income in $1000's</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150" b="0" i="0" u="none" strike="noStrike" baseline="0">
                <a:solidFill>
                  <a:srgbClr val="000000"/>
                </a:solidFill>
                <a:latin typeface="Arial"/>
                <a:ea typeface="Arial"/>
                <a:cs typeface="Arial"/>
              </a:defRPr>
            </a:pPr>
            <a:endParaRPr lang="en-US"/>
          </a:p>
        </c:txPr>
        <c:crossAx val="140835840"/>
        <c:crosses val="autoZero"/>
        <c:auto val="1"/>
        <c:lblAlgn val="ctr"/>
        <c:lblOffset val="100"/>
        <c:tickLblSkip val="1"/>
        <c:tickMarkSkip val="1"/>
        <c:noMultiLvlLbl val="0"/>
      </c:catAx>
      <c:valAx>
        <c:axId val="140835840"/>
        <c:scaling>
          <c:orientation val="minMax"/>
        </c:scaling>
        <c:delete val="0"/>
        <c:axPos val="l"/>
        <c:majorGridlines>
          <c:spPr>
            <a:ln w="3175">
              <a:solidFill>
                <a:srgbClr val="000000"/>
              </a:solidFill>
              <a:prstDash val="solid"/>
            </a:ln>
          </c:spPr>
        </c:majorGridlines>
        <c:title>
          <c:tx>
            <c:rich>
              <a:bodyPr/>
              <a:lstStyle/>
              <a:p>
                <a:pPr>
                  <a:defRPr sz="150" b="1" i="0" u="none" strike="noStrike" baseline="0">
                    <a:solidFill>
                      <a:srgbClr val="000000"/>
                    </a:solidFill>
                    <a:latin typeface="Arial"/>
                    <a:ea typeface="Arial"/>
                    <a:cs typeface="Arial"/>
                  </a:defRPr>
                </a:pPr>
                <a:r>
                  <a:rPr lang="en-US"/>
                  <a:t>Singles' Penalty (As % Of Combined Gross Income)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40833536"/>
        <c:crosses val="autoZero"/>
        <c:crossBetween val="midCat"/>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 b="1" i="0" u="none" strike="noStrike" baseline="0">
                <a:solidFill>
                  <a:srgbClr val="000000"/>
                </a:solidFill>
                <a:latin typeface="Arial"/>
                <a:ea typeface="Arial"/>
                <a:cs typeface="Arial"/>
              </a:defRPr>
            </a:pPr>
            <a:r>
              <a:rPr lang="en-US"/>
              <a:t>Fig 4.2.A - Singles' Penalty (% of Combined Gross Income) As A Function of Income Inequality (X-axis).  For Various Values of Combined Gross Income in $'s (the Legend) - (Goes with Table 4.2)</a:t>
            </a:r>
          </a:p>
        </c:rich>
      </c:tx>
      <c:overlay val="0"/>
      <c:spPr>
        <a:noFill/>
        <a:ln w="25400">
          <a:noFill/>
        </a:ln>
      </c:spPr>
    </c:title>
    <c:autoTitleDeleted val="0"/>
    <c:plotArea>
      <c:layout/>
      <c:lineChart>
        <c:grouping val="standard"/>
        <c:varyColors val="0"/>
        <c:ser>
          <c:idx val="1"/>
          <c:order val="0"/>
          <c:spPr>
            <a:ln w="12700">
              <a:solidFill>
                <a:srgbClr val="FF00FF"/>
              </a:solidFill>
              <a:prstDash val="solid"/>
            </a:ln>
          </c:spPr>
          <c:marker>
            <c:symbol val="square"/>
            <c:size val="5"/>
            <c:spPr>
              <a:solidFill>
                <a:srgbClr val="FF00FF"/>
              </a:solidFill>
              <a:ln>
                <a:solidFill>
                  <a:srgbClr val="FF00FF"/>
                </a:solidFill>
                <a:prstDash val="solid"/>
              </a:ln>
            </c:spPr>
          </c:marker>
          <c:smooth val="0"/>
        </c:ser>
        <c:ser>
          <c:idx val="2"/>
          <c:order val="1"/>
          <c:spPr>
            <a:ln w="25400">
              <a:solidFill>
                <a:srgbClr val="FFFF00"/>
              </a:solidFill>
              <a:prstDash val="solid"/>
            </a:ln>
          </c:spPr>
          <c:marker>
            <c:symbol val="triangle"/>
            <c:size val="7"/>
            <c:spPr>
              <a:solidFill>
                <a:srgbClr val="FFFF00"/>
              </a:solidFill>
              <a:ln>
                <a:solidFill>
                  <a:srgbClr val="FFFF00"/>
                </a:solidFill>
                <a:prstDash val="solid"/>
              </a:ln>
            </c:spPr>
          </c:marker>
          <c:smooth val="0"/>
        </c:ser>
        <c:ser>
          <c:idx val="4"/>
          <c:order val="2"/>
          <c:spPr>
            <a:ln w="12700">
              <a:solidFill>
                <a:srgbClr val="800080"/>
              </a:solidFill>
              <a:prstDash val="solid"/>
            </a:ln>
          </c:spPr>
          <c:marker>
            <c:symbol val="star"/>
            <c:size val="5"/>
            <c:spPr>
              <a:noFill/>
              <a:ln>
                <a:solidFill>
                  <a:srgbClr val="800080"/>
                </a:solidFill>
                <a:prstDash val="solid"/>
              </a:ln>
            </c:spPr>
          </c:marker>
          <c:smooth val="0"/>
        </c:ser>
        <c:ser>
          <c:idx val="6"/>
          <c:order val="3"/>
          <c:spPr>
            <a:ln w="12700">
              <a:solidFill>
                <a:srgbClr val="008080"/>
              </a:solidFill>
              <a:prstDash val="solid"/>
            </a:ln>
          </c:spPr>
          <c:marker>
            <c:symbol val="plus"/>
            <c:size val="5"/>
            <c:spPr>
              <a:noFill/>
              <a:ln>
                <a:solidFill>
                  <a:srgbClr val="008080"/>
                </a:solidFill>
                <a:prstDash val="solid"/>
              </a:ln>
            </c:spPr>
          </c:marker>
          <c:smooth val="0"/>
        </c:ser>
        <c:ser>
          <c:idx val="8"/>
          <c:order val="4"/>
          <c:spPr>
            <a:ln w="12700">
              <a:solidFill>
                <a:srgbClr val="00CCFF"/>
              </a:solidFill>
              <a:prstDash val="solid"/>
            </a:ln>
          </c:spPr>
          <c:marker>
            <c:symbol val="dash"/>
            <c:size val="5"/>
            <c:spPr>
              <a:noFill/>
              <a:ln>
                <a:solidFill>
                  <a:srgbClr val="00CCFF"/>
                </a:solidFill>
                <a:prstDash val="solid"/>
              </a:ln>
            </c:spPr>
          </c:marker>
          <c:smooth val="0"/>
        </c:ser>
        <c:ser>
          <c:idx val="12"/>
          <c:order val="5"/>
          <c:spPr>
            <a:ln w="12700">
              <a:solidFill>
                <a:srgbClr val="99CCFF"/>
              </a:solidFill>
              <a:prstDash val="solid"/>
            </a:ln>
          </c:spPr>
          <c:marker>
            <c:symbol val="x"/>
            <c:size val="5"/>
            <c:spPr>
              <a:noFill/>
              <a:ln>
                <a:solidFill>
                  <a:srgbClr val="99CCFF"/>
                </a:solidFill>
                <a:prstDash val="solid"/>
              </a:ln>
            </c:spPr>
          </c:marker>
          <c:smooth val="0"/>
        </c:ser>
        <c:ser>
          <c:idx val="24"/>
          <c:order val="6"/>
          <c:spPr>
            <a:ln w="12700">
              <a:solidFill>
                <a:srgbClr val="003366"/>
              </a:solidFill>
              <a:prstDash val="solid"/>
            </a:ln>
          </c:spPr>
          <c:marker>
            <c:symbol val="plus"/>
            <c:size val="5"/>
            <c:spPr>
              <a:noFill/>
              <a:ln>
                <a:solidFill>
                  <a:srgbClr val="003366"/>
                </a:solidFill>
                <a:prstDash val="solid"/>
              </a:ln>
            </c:spPr>
          </c:marker>
          <c:smooth val="0"/>
        </c:ser>
        <c:dLbls>
          <c:showLegendKey val="0"/>
          <c:showVal val="0"/>
          <c:showCatName val="0"/>
          <c:showSerName val="0"/>
          <c:showPercent val="0"/>
          <c:showBubbleSize val="0"/>
        </c:dLbls>
        <c:marker val="1"/>
        <c:smooth val="0"/>
        <c:axId val="141086720"/>
        <c:axId val="141089024"/>
      </c:lineChart>
      <c:catAx>
        <c:axId val="141086720"/>
        <c:scaling>
          <c:orientation val="minMax"/>
        </c:scaling>
        <c:delete val="0"/>
        <c:axPos val="b"/>
        <c:title>
          <c:tx>
            <c:rich>
              <a:bodyPr/>
              <a:lstStyle/>
              <a:p>
                <a:pPr>
                  <a:defRPr sz="100" b="1" i="0" u="none" strike="noStrike" baseline="0">
                    <a:solidFill>
                      <a:srgbClr val="000000"/>
                    </a:solidFill>
                    <a:latin typeface="Arial"/>
                    <a:ea typeface="Arial"/>
                    <a:cs typeface="Arial"/>
                  </a:defRPr>
                </a:pPr>
                <a:r>
                  <a:rPr lang="en-US"/>
                  <a:t>Lower Earner's Gross Income As Percent of Combined Gross Income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41089024"/>
        <c:crosses val="autoZero"/>
        <c:auto val="1"/>
        <c:lblAlgn val="ctr"/>
        <c:lblOffset val="100"/>
        <c:tickLblSkip val="1"/>
        <c:tickMarkSkip val="1"/>
        <c:noMultiLvlLbl val="0"/>
      </c:catAx>
      <c:valAx>
        <c:axId val="141089024"/>
        <c:scaling>
          <c:orientation val="minMax"/>
        </c:scaling>
        <c:delete val="0"/>
        <c:axPos val="l"/>
        <c:majorGridlines>
          <c:spPr>
            <a:ln w="3175">
              <a:solidFill>
                <a:srgbClr val="000000"/>
              </a:solidFill>
              <a:prstDash val="solid"/>
            </a:ln>
          </c:spPr>
        </c:majorGridlines>
        <c:title>
          <c:tx>
            <c:rich>
              <a:bodyPr/>
              <a:lstStyle/>
              <a:p>
                <a:pPr>
                  <a:defRPr sz="100" b="1" i="0" u="none" strike="noStrike" baseline="0">
                    <a:solidFill>
                      <a:srgbClr val="000000"/>
                    </a:solidFill>
                    <a:latin typeface="Arial"/>
                    <a:ea typeface="Arial"/>
                    <a:cs typeface="Arial"/>
                  </a:defRPr>
                </a:pPr>
                <a:r>
                  <a:rPr lang="en-US"/>
                  <a:t>Singles' Penalty (As % of Combined Gross
 Income)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41086720"/>
        <c:crosses val="autoZero"/>
        <c:crossBetween val="midCat"/>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 b="1" i="0" u="none" strike="noStrike" baseline="0">
                <a:solidFill>
                  <a:srgbClr val="000000"/>
                </a:solidFill>
                <a:latin typeface="Arial"/>
                <a:ea typeface="Arial"/>
                <a:cs typeface="Arial"/>
              </a:defRPr>
            </a:pPr>
            <a:r>
              <a:rPr lang="en-US"/>
              <a:t>Fig 4.1.B - Singles' Penalty ($) As A Function of Combined Gross Income (X-axis).  For Various Values of the Lower Earner's Gross Income (Expressed As A Percent of Their Combined Gross Income) (the Legend).  (Goes with Table 4.1)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smooth val="0"/>
        </c:ser>
        <c:ser>
          <c:idx val="4"/>
          <c:order val="3"/>
          <c:spPr>
            <a:ln w="12700">
              <a:solidFill>
                <a:srgbClr val="800080"/>
              </a:solidFill>
              <a:prstDash val="solid"/>
            </a:ln>
          </c:spPr>
          <c:marker>
            <c:symbol val="star"/>
            <c:size val="5"/>
            <c:spPr>
              <a:noFill/>
              <a:ln>
                <a:solidFill>
                  <a:srgbClr val="800080"/>
                </a:solidFill>
                <a:prstDash val="solid"/>
              </a:ln>
            </c:spPr>
          </c:marker>
          <c:smooth val="0"/>
        </c:ser>
        <c:ser>
          <c:idx val="6"/>
          <c:order val="4"/>
          <c:spPr>
            <a:ln w="12700">
              <a:solidFill>
                <a:srgbClr val="008080"/>
              </a:solidFill>
              <a:prstDash val="solid"/>
            </a:ln>
          </c:spPr>
          <c:marker>
            <c:symbol val="plus"/>
            <c:size val="5"/>
            <c:spPr>
              <a:noFill/>
              <a:ln>
                <a:solidFill>
                  <a:srgbClr val="008080"/>
                </a:solidFill>
                <a:prstDash val="solid"/>
              </a:ln>
            </c:spPr>
          </c:marker>
          <c:smooth val="0"/>
        </c:ser>
        <c:ser>
          <c:idx val="9"/>
          <c:order val="5"/>
          <c:spPr>
            <a:ln w="12700">
              <a:solidFill>
                <a:srgbClr val="CCFFFF"/>
              </a:solidFill>
              <a:prstDash val="solid"/>
            </a:ln>
          </c:spPr>
          <c:marker>
            <c:symbol val="diamond"/>
            <c:size val="5"/>
            <c:spPr>
              <a:solidFill>
                <a:srgbClr val="CCFFFF"/>
              </a:solidFill>
              <a:ln>
                <a:solidFill>
                  <a:srgbClr val="CCFFFF"/>
                </a:solidFill>
                <a:prstDash val="solid"/>
              </a:ln>
            </c:spPr>
          </c:marker>
          <c:smooth val="0"/>
        </c:ser>
        <c:ser>
          <c:idx val="10"/>
          <c:order val="6"/>
          <c:spPr>
            <a:ln w="12700">
              <a:solidFill>
                <a:srgbClr val="CCFFCC"/>
              </a:solidFill>
              <a:prstDash val="solid"/>
            </a:ln>
          </c:spPr>
          <c:marker>
            <c:symbol val="square"/>
            <c:size val="5"/>
            <c:spPr>
              <a:solidFill>
                <a:srgbClr val="CCFFCC"/>
              </a:solidFill>
              <a:ln>
                <a:solidFill>
                  <a:srgbClr val="CCFFCC"/>
                </a:solidFill>
                <a:prstDash val="solid"/>
              </a:ln>
            </c:spPr>
          </c:marker>
          <c:smooth val="0"/>
        </c:ser>
        <c:dLbls>
          <c:showLegendKey val="0"/>
          <c:showVal val="0"/>
          <c:showCatName val="0"/>
          <c:showSerName val="0"/>
          <c:showPercent val="0"/>
          <c:showBubbleSize val="0"/>
        </c:dLbls>
        <c:marker val="1"/>
        <c:smooth val="0"/>
        <c:axId val="141143040"/>
        <c:axId val="141145600"/>
      </c:lineChart>
      <c:catAx>
        <c:axId val="141143040"/>
        <c:scaling>
          <c:orientation val="minMax"/>
        </c:scaling>
        <c:delete val="0"/>
        <c:axPos val="b"/>
        <c:title>
          <c:tx>
            <c:rich>
              <a:bodyPr/>
              <a:lstStyle/>
              <a:p>
                <a:pPr>
                  <a:defRPr sz="125" b="1" i="0" u="none" strike="noStrike" baseline="0">
                    <a:solidFill>
                      <a:srgbClr val="000000"/>
                    </a:solidFill>
                    <a:latin typeface="Arial"/>
                    <a:ea typeface="Arial"/>
                    <a:cs typeface="Arial"/>
                  </a:defRPr>
                </a:pPr>
                <a:r>
                  <a:rPr lang="en-US"/>
                  <a:t>Combined Gross Income in $1000's</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150" b="0" i="0" u="none" strike="noStrike" baseline="0">
                <a:solidFill>
                  <a:srgbClr val="000000"/>
                </a:solidFill>
                <a:latin typeface="Arial"/>
                <a:ea typeface="Arial"/>
                <a:cs typeface="Arial"/>
              </a:defRPr>
            </a:pPr>
            <a:endParaRPr lang="en-US"/>
          </a:p>
        </c:txPr>
        <c:crossAx val="141145600"/>
        <c:crosses val="autoZero"/>
        <c:auto val="1"/>
        <c:lblAlgn val="ctr"/>
        <c:lblOffset val="100"/>
        <c:tickLblSkip val="1"/>
        <c:tickMarkSkip val="1"/>
        <c:noMultiLvlLbl val="0"/>
      </c:catAx>
      <c:valAx>
        <c:axId val="141145600"/>
        <c:scaling>
          <c:orientation val="minMax"/>
          <c:max val="6000"/>
          <c:min val="-2000"/>
        </c:scaling>
        <c:delete val="0"/>
        <c:axPos val="l"/>
        <c:majorGridlines>
          <c:spPr>
            <a:ln w="3175">
              <a:solidFill>
                <a:srgbClr val="000000"/>
              </a:solidFill>
              <a:prstDash val="solid"/>
            </a:ln>
          </c:spPr>
        </c:majorGridlines>
        <c:title>
          <c:tx>
            <c:rich>
              <a:bodyPr/>
              <a:lstStyle/>
              <a:p>
                <a:pPr>
                  <a:defRPr sz="125" b="1" i="0" u="none" strike="noStrike" baseline="0">
                    <a:solidFill>
                      <a:srgbClr val="000000"/>
                    </a:solidFill>
                    <a:latin typeface="Arial"/>
                    <a:ea typeface="Arial"/>
                    <a:cs typeface="Arial"/>
                  </a:defRPr>
                </a:pPr>
                <a:r>
                  <a:rPr lang="en-US"/>
                  <a:t>Single's Penalty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41143040"/>
        <c:crosses val="autoZero"/>
        <c:crossBetween val="midCat"/>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4.1.A - Singles' Penalty ($) As A Function of Income Inequality (X-axis).  For Various Values of Combined Gross Income in $'s (the Legend) - (Goes with Table 4.1)</a:t>
            </a:r>
          </a:p>
        </c:rich>
      </c:tx>
      <c:overlay val="0"/>
      <c:spPr>
        <a:noFill/>
        <a:ln w="25400">
          <a:noFill/>
        </a:ln>
      </c:spPr>
    </c:title>
    <c:autoTitleDeleted val="0"/>
    <c:plotArea>
      <c:layout/>
      <c:lineChart>
        <c:grouping val="standard"/>
        <c:varyColors val="0"/>
        <c:ser>
          <c:idx val="1"/>
          <c:order val="0"/>
          <c:spPr>
            <a:ln w="12700">
              <a:solidFill>
                <a:srgbClr val="FF00FF"/>
              </a:solidFill>
              <a:prstDash val="solid"/>
            </a:ln>
          </c:spPr>
          <c:marker>
            <c:symbol val="square"/>
            <c:size val="5"/>
            <c:spPr>
              <a:solidFill>
                <a:srgbClr val="FF00FF"/>
              </a:solidFill>
              <a:ln>
                <a:solidFill>
                  <a:srgbClr val="FF00FF"/>
                </a:solidFill>
                <a:prstDash val="solid"/>
              </a:ln>
            </c:spPr>
          </c:marker>
          <c:smooth val="0"/>
        </c:ser>
        <c:ser>
          <c:idx val="2"/>
          <c:order val="1"/>
          <c:spPr>
            <a:ln w="25400">
              <a:solidFill>
                <a:srgbClr val="00FF00"/>
              </a:solidFill>
              <a:prstDash val="solid"/>
            </a:ln>
          </c:spPr>
          <c:marker>
            <c:symbol val="triangle"/>
            <c:size val="5"/>
            <c:spPr>
              <a:solidFill>
                <a:srgbClr val="00FF00"/>
              </a:solidFill>
              <a:ln>
                <a:solidFill>
                  <a:srgbClr val="00FF00"/>
                </a:solidFill>
                <a:prstDash val="solid"/>
              </a:ln>
            </c:spPr>
          </c:marker>
          <c:smooth val="0"/>
        </c:ser>
        <c:ser>
          <c:idx val="4"/>
          <c:order val="2"/>
          <c:spPr>
            <a:ln w="12700">
              <a:solidFill>
                <a:srgbClr val="800080"/>
              </a:solidFill>
              <a:prstDash val="solid"/>
            </a:ln>
          </c:spPr>
          <c:marker>
            <c:symbol val="star"/>
            <c:size val="5"/>
            <c:spPr>
              <a:noFill/>
              <a:ln>
                <a:solidFill>
                  <a:srgbClr val="800080"/>
                </a:solidFill>
                <a:prstDash val="solid"/>
              </a:ln>
            </c:spPr>
          </c:marker>
          <c:smooth val="0"/>
        </c:ser>
        <c:ser>
          <c:idx val="6"/>
          <c:order val="3"/>
          <c:spPr>
            <a:ln w="12700">
              <a:solidFill>
                <a:srgbClr val="008080"/>
              </a:solidFill>
              <a:prstDash val="solid"/>
            </a:ln>
          </c:spPr>
          <c:marker>
            <c:symbol val="plus"/>
            <c:size val="5"/>
            <c:spPr>
              <a:noFill/>
              <a:ln>
                <a:solidFill>
                  <a:srgbClr val="008080"/>
                </a:solidFill>
                <a:prstDash val="solid"/>
              </a:ln>
            </c:spPr>
          </c:marker>
          <c:smooth val="0"/>
        </c:ser>
        <c:ser>
          <c:idx val="8"/>
          <c:order val="4"/>
          <c:spPr>
            <a:ln w="12700">
              <a:solidFill>
                <a:srgbClr val="FF0000"/>
              </a:solidFill>
              <a:prstDash val="solid"/>
            </a:ln>
          </c:spPr>
          <c:marker>
            <c:symbol val="dash"/>
            <c:size val="7"/>
            <c:spPr>
              <a:solidFill>
                <a:srgbClr val="FF0000"/>
              </a:solidFill>
              <a:ln>
                <a:solidFill>
                  <a:srgbClr val="FF0000"/>
                </a:solidFill>
                <a:prstDash val="solid"/>
              </a:ln>
            </c:spPr>
          </c:marker>
          <c:smooth val="0"/>
        </c:ser>
        <c:ser>
          <c:idx val="12"/>
          <c:order val="5"/>
          <c:spPr>
            <a:ln w="25400">
              <a:solidFill>
                <a:srgbClr val="99CCFF"/>
              </a:solidFill>
              <a:prstDash val="solid"/>
            </a:ln>
          </c:spPr>
          <c:marker>
            <c:symbol val="x"/>
            <c:size val="7"/>
            <c:spPr>
              <a:noFill/>
              <a:ln>
                <a:solidFill>
                  <a:srgbClr val="99CCFF"/>
                </a:solidFill>
                <a:prstDash val="solid"/>
              </a:ln>
            </c:spPr>
          </c:marker>
          <c:smooth val="0"/>
        </c:ser>
        <c:ser>
          <c:idx val="24"/>
          <c:order val="6"/>
          <c:spPr>
            <a:ln w="12700">
              <a:solidFill>
                <a:srgbClr val="003366"/>
              </a:solidFill>
              <a:prstDash val="solid"/>
            </a:ln>
          </c:spPr>
          <c:marker>
            <c:symbol val="plus"/>
            <c:size val="5"/>
            <c:spPr>
              <a:noFill/>
              <a:ln>
                <a:solidFill>
                  <a:srgbClr val="003366"/>
                </a:solidFill>
                <a:prstDash val="solid"/>
              </a:ln>
            </c:spPr>
          </c:marker>
          <c:smooth val="0"/>
        </c:ser>
        <c:dLbls>
          <c:showLegendKey val="0"/>
          <c:showVal val="0"/>
          <c:showCatName val="0"/>
          <c:showSerName val="0"/>
          <c:showPercent val="0"/>
          <c:showBubbleSize val="0"/>
        </c:dLbls>
        <c:marker val="1"/>
        <c:smooth val="0"/>
        <c:axId val="141195904"/>
        <c:axId val="141202560"/>
      </c:lineChart>
      <c:catAx>
        <c:axId val="141195904"/>
        <c:scaling>
          <c:orientation val="minMax"/>
        </c:scaling>
        <c:delete val="0"/>
        <c:axPos val="b"/>
        <c:title>
          <c:tx>
            <c:rich>
              <a:bodyPr/>
              <a:lstStyle/>
              <a:p>
                <a:pPr>
                  <a:defRPr sz="100" b="1" i="0" u="none" strike="noStrike" baseline="0">
                    <a:solidFill>
                      <a:srgbClr val="000000"/>
                    </a:solidFill>
                    <a:latin typeface="Arial"/>
                    <a:ea typeface="Arial"/>
                    <a:cs typeface="Arial"/>
                  </a:defRPr>
                </a:pPr>
                <a:r>
                  <a:rPr lang="en-US"/>
                  <a:t>Lower Earner's Gross Income As Percent of Combined Gross Income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41202560"/>
        <c:crosses val="autoZero"/>
        <c:auto val="1"/>
        <c:lblAlgn val="ctr"/>
        <c:lblOffset val="100"/>
        <c:tickLblSkip val="1"/>
        <c:tickMarkSkip val="1"/>
        <c:noMultiLvlLbl val="0"/>
      </c:catAx>
      <c:valAx>
        <c:axId val="141202560"/>
        <c:scaling>
          <c:orientation val="minMax"/>
        </c:scaling>
        <c:delete val="0"/>
        <c:axPos val="l"/>
        <c:majorGridlines>
          <c:spPr>
            <a:ln w="3175">
              <a:solidFill>
                <a:srgbClr val="000000"/>
              </a:solidFill>
              <a:prstDash val="solid"/>
            </a:ln>
          </c:spPr>
        </c:majorGridlines>
        <c:title>
          <c:tx>
            <c:rich>
              <a:bodyPr/>
              <a:lstStyle/>
              <a:p>
                <a:pPr>
                  <a:defRPr sz="100" b="1" i="0" u="none" strike="noStrike" baseline="0">
                    <a:solidFill>
                      <a:srgbClr val="000000"/>
                    </a:solidFill>
                    <a:latin typeface="Arial"/>
                    <a:ea typeface="Arial"/>
                    <a:cs typeface="Arial"/>
                  </a:defRPr>
                </a:pPr>
                <a:r>
                  <a:rPr lang="en-US"/>
                  <a:t>Singles' Penalty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41195904"/>
        <c:crosses val="autoZero"/>
        <c:crossBetween val="between"/>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 b="1" i="0" u="none" strike="noStrike" baseline="0">
                <a:solidFill>
                  <a:srgbClr val="000000"/>
                </a:solidFill>
                <a:latin typeface="Arial"/>
                <a:ea typeface="Arial"/>
                <a:cs typeface="Arial"/>
              </a:defRPr>
            </a:pPr>
            <a:r>
              <a:rPr lang="en-US"/>
              <a:t>Fig 4.1.B - Singles' Penalty ($) As A Function of Combined Gross Income (X-axis).  For Various Values of the Lower Earner's Gross Income (Expressed As A Percent of Their Combined Gross Income) (the Legend).  (Goes with Table 4.1)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4"/>
          <c:order val="3"/>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4"/>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9"/>
          <c:order val="5"/>
          <c:spPr>
            <a:ln w="12700">
              <a:solidFill>
                <a:srgbClr val="CCFFFF"/>
              </a:solidFill>
              <a:prstDash val="solid"/>
            </a:ln>
          </c:spPr>
          <c:marker>
            <c:symbol val="diamond"/>
            <c:size val="5"/>
            <c:spPr>
              <a:solidFill>
                <a:srgbClr val="CCFFFF"/>
              </a:solidFill>
              <a:ln>
                <a:solidFill>
                  <a:srgbClr val="CCFFFF"/>
                </a:solidFill>
                <a:prstDash val="solid"/>
              </a:ln>
            </c:spPr>
          </c:marker>
          <c:val>
            <c:numLit>
              <c:formatCode>General</c:formatCode>
              <c:ptCount val="1"/>
              <c:pt idx="0">
                <c:v>0</c:v>
              </c:pt>
            </c:numLit>
          </c:val>
          <c:smooth val="0"/>
        </c:ser>
        <c:ser>
          <c:idx val="10"/>
          <c:order val="6"/>
          <c:spPr>
            <a:ln w="12700">
              <a:solidFill>
                <a:srgbClr val="CCFFCC"/>
              </a:solidFill>
              <a:prstDash val="solid"/>
            </a:ln>
          </c:spPr>
          <c:marker>
            <c:symbol val="square"/>
            <c:size val="5"/>
            <c:spPr>
              <a:solidFill>
                <a:srgbClr val="CCFFCC"/>
              </a:solidFill>
              <a:ln>
                <a:solidFill>
                  <a:srgbClr val="CCFFCC"/>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4121344"/>
        <c:axId val="134131712"/>
      </c:lineChart>
      <c:catAx>
        <c:axId val="134121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50" b="0" i="0" u="none" strike="noStrike" baseline="0">
                <a:solidFill>
                  <a:srgbClr val="000000"/>
                </a:solidFill>
                <a:latin typeface="Arial"/>
                <a:ea typeface="Arial"/>
                <a:cs typeface="Arial"/>
              </a:defRPr>
            </a:pPr>
            <a:endParaRPr lang="en-US"/>
          </a:p>
        </c:txPr>
        <c:crossAx val="134131712"/>
        <c:crosses val="autoZero"/>
        <c:auto val="1"/>
        <c:lblAlgn val="ctr"/>
        <c:lblOffset val="100"/>
        <c:tickLblSkip val="1"/>
        <c:tickMarkSkip val="1"/>
        <c:noMultiLvlLbl val="0"/>
      </c:catAx>
      <c:valAx>
        <c:axId val="134131712"/>
        <c:scaling>
          <c:orientation val="minMax"/>
          <c:max val="6000"/>
          <c:min val="-2000"/>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4121344"/>
        <c:crosses val="autoZero"/>
        <c:crossBetween val="midCat"/>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4.1.A - Singles' Penalty ($) As A Function of Income Inequality (X-axis).  For Various Values of Combined Gross Income in $'s (the Legend) - (Goes with Table 4.1)</a:t>
            </a:r>
          </a:p>
        </c:rich>
      </c:tx>
      <c:overlay val="0"/>
      <c:spPr>
        <a:noFill/>
        <a:ln w="25400">
          <a:noFill/>
        </a:ln>
      </c:spPr>
    </c:title>
    <c:autoTitleDeleted val="0"/>
    <c:plotArea>
      <c:layout/>
      <c:lineChart>
        <c:grouping val="standard"/>
        <c:varyColors val="0"/>
        <c:ser>
          <c:idx val="1"/>
          <c:order val="0"/>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1"/>
          <c:spPr>
            <a:ln w="25400">
              <a:solidFill>
                <a:srgbClr val="00FF00"/>
              </a:solidFill>
              <a:prstDash val="solid"/>
            </a:ln>
          </c:spPr>
          <c:marker>
            <c:symbol val="triangle"/>
            <c:size val="5"/>
            <c:spPr>
              <a:solidFill>
                <a:srgbClr val="00FF00"/>
              </a:solidFill>
              <a:ln>
                <a:solidFill>
                  <a:srgbClr val="00FF00"/>
                </a:solidFill>
                <a:prstDash val="solid"/>
              </a:ln>
            </c:spPr>
          </c:marker>
          <c:val>
            <c:numLit>
              <c:formatCode>General</c:formatCode>
              <c:ptCount val="1"/>
              <c:pt idx="0">
                <c:v>0</c:v>
              </c:pt>
            </c:numLit>
          </c:val>
          <c:smooth val="0"/>
        </c:ser>
        <c:ser>
          <c:idx val="4"/>
          <c:order val="2"/>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6"/>
          <c:order val="3"/>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ser>
          <c:idx val="8"/>
          <c:order val="4"/>
          <c:spPr>
            <a:ln w="12700">
              <a:solidFill>
                <a:srgbClr val="FF0000"/>
              </a:solidFill>
              <a:prstDash val="solid"/>
            </a:ln>
          </c:spPr>
          <c:marker>
            <c:symbol val="dash"/>
            <c:size val="7"/>
            <c:spPr>
              <a:solidFill>
                <a:srgbClr val="FF0000"/>
              </a:solidFill>
              <a:ln>
                <a:solidFill>
                  <a:srgbClr val="FF0000"/>
                </a:solidFill>
                <a:prstDash val="solid"/>
              </a:ln>
            </c:spPr>
          </c:marker>
          <c:val>
            <c:numLit>
              <c:formatCode>General</c:formatCode>
              <c:ptCount val="1"/>
              <c:pt idx="0">
                <c:v>0</c:v>
              </c:pt>
            </c:numLit>
          </c:val>
          <c:smooth val="0"/>
        </c:ser>
        <c:ser>
          <c:idx val="12"/>
          <c:order val="5"/>
          <c:spPr>
            <a:ln w="25400">
              <a:solidFill>
                <a:srgbClr val="99CCFF"/>
              </a:solidFill>
              <a:prstDash val="solid"/>
            </a:ln>
          </c:spPr>
          <c:marker>
            <c:symbol val="x"/>
            <c:size val="7"/>
            <c:spPr>
              <a:noFill/>
              <a:ln>
                <a:solidFill>
                  <a:srgbClr val="99CCFF"/>
                </a:solidFill>
                <a:prstDash val="solid"/>
              </a:ln>
            </c:spPr>
          </c:marker>
          <c:val>
            <c:numLit>
              <c:formatCode>General</c:formatCode>
              <c:ptCount val="1"/>
              <c:pt idx="0">
                <c:v>0</c:v>
              </c:pt>
            </c:numLit>
          </c:val>
          <c:smooth val="0"/>
        </c:ser>
        <c:ser>
          <c:idx val="24"/>
          <c:order val="6"/>
          <c:spPr>
            <a:ln w="12700">
              <a:solidFill>
                <a:srgbClr val="003366"/>
              </a:solidFill>
              <a:prstDash val="solid"/>
            </a:ln>
          </c:spPr>
          <c:marker>
            <c:symbol val="plus"/>
            <c:size val="5"/>
            <c:spPr>
              <a:noFill/>
              <a:ln>
                <a:solidFill>
                  <a:srgbClr val="003366"/>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4243072"/>
        <c:axId val="134244992"/>
      </c:lineChart>
      <c:catAx>
        <c:axId val="1342430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4244992"/>
        <c:crosses val="autoZero"/>
        <c:auto val="1"/>
        <c:lblAlgn val="ctr"/>
        <c:lblOffset val="100"/>
        <c:tickLblSkip val="1"/>
        <c:tickMarkSkip val="1"/>
        <c:noMultiLvlLbl val="0"/>
      </c:catAx>
      <c:valAx>
        <c:axId val="1342449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4243072"/>
        <c:crosses val="autoZero"/>
        <c:crossBetween val="between"/>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2.2 - Singles Penalty (%) As  Function of Person 1's Gross Income (X-axis)  For Various Values of Person 2's Gross Income (the Legend).  Singles' Penalty is in Percent of the Combined Gross Income. Incomes are in $1000's. (Goes with Table 2.2)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5"/>
          <c:order val="4"/>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7"/>
          <c:order val="5"/>
          <c:spPr>
            <a:ln w="12700">
              <a:solidFill>
                <a:srgbClr val="0000FF"/>
              </a:solidFill>
              <a:prstDash val="solid"/>
            </a:ln>
          </c:spPr>
          <c:marker>
            <c:symbol val="dot"/>
            <c:size val="5"/>
            <c:spPr>
              <a:noFill/>
              <a:ln>
                <a:solidFill>
                  <a:srgbClr val="0000FF"/>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4277376"/>
        <c:axId val="134419200"/>
      </c:lineChart>
      <c:catAx>
        <c:axId val="134277376"/>
        <c:scaling>
          <c:orientation val="minMax"/>
        </c:scaling>
        <c:delete val="0"/>
        <c:axPos val="b"/>
        <c:title>
          <c:tx>
            <c:rich>
              <a:bodyPr/>
              <a:lstStyle/>
              <a:p>
                <a:pPr>
                  <a:defRPr sz="250" b="1" i="0" u="none" strike="noStrike" baseline="0">
                    <a:solidFill>
                      <a:srgbClr val="000000"/>
                    </a:solidFill>
                    <a:latin typeface="Arial"/>
                    <a:ea typeface="Arial"/>
                    <a:cs typeface="Arial"/>
                  </a:defRPr>
                </a:pPr>
                <a:r>
                  <a:rPr lang="en-US"/>
                  <a:t>Person 1's Gross Income, $1000's
</a:t>
                </a:r>
              </a:p>
            </c:rich>
          </c:tx>
          <c:overlay val="0"/>
          <c:spPr>
            <a:noFill/>
            <a:ln w="25400">
              <a:noFill/>
            </a:ln>
          </c:spPr>
        </c:title>
        <c:numFmt formatCode="0" sourceLinked="0"/>
        <c:majorTickMark val="out"/>
        <c:minorTickMark val="none"/>
        <c:tickLblPos val="nextTo"/>
        <c:spPr>
          <a:ln w="9525">
            <a:noFill/>
          </a:ln>
        </c:spPr>
        <c:txPr>
          <a:bodyPr rot="-5400000" vert="horz"/>
          <a:lstStyle/>
          <a:p>
            <a:pPr>
              <a:defRPr sz="250" b="0" i="0" u="none" strike="noStrike" baseline="0">
                <a:solidFill>
                  <a:srgbClr val="000000"/>
                </a:solidFill>
                <a:latin typeface="Arial"/>
                <a:ea typeface="Arial"/>
                <a:cs typeface="Arial"/>
              </a:defRPr>
            </a:pPr>
            <a:endParaRPr lang="en-US"/>
          </a:p>
        </c:txPr>
        <c:crossAx val="134419200"/>
        <c:crosses val="autoZero"/>
        <c:auto val="1"/>
        <c:lblAlgn val="ctr"/>
        <c:lblOffset val="700"/>
        <c:tickLblSkip val="1"/>
        <c:tickMarkSkip val="1"/>
        <c:noMultiLvlLbl val="0"/>
      </c:catAx>
      <c:valAx>
        <c:axId val="134419200"/>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Arial"/>
                    <a:ea typeface="Arial"/>
                    <a:cs typeface="Arial"/>
                  </a:defRPr>
                </a:pPr>
                <a:r>
                  <a:rPr lang="en-US"/>
                  <a:t>Penalty (% of Combined Gross Income)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en-US"/>
          </a:p>
        </c:txPr>
        <c:crossAx val="134277376"/>
        <c:crosses val="autoZero"/>
        <c:crossBetween val="between"/>
      </c:valAx>
      <c:dTable>
        <c:showHorzBorder val="1"/>
        <c:showVertBorder val="1"/>
        <c:showOutline val="1"/>
        <c:showKeys val="1"/>
        <c:spPr>
          <a:ln w="3175">
            <a:solidFill>
              <a:srgbClr val="000000"/>
            </a:solidFill>
            <a:prstDash val="solid"/>
          </a:ln>
        </c:spPr>
        <c:txPr>
          <a:bodyPr/>
          <a:lstStyle/>
          <a:p>
            <a:pPr rtl="0">
              <a:defRPr sz="250" b="0" i="0" u="none" strike="noStrike" baseline="0">
                <a:solidFill>
                  <a:srgbClr val="000000"/>
                </a:solidFill>
                <a:latin typeface="Arial"/>
                <a:ea typeface="Arial"/>
                <a:cs typeface="Arial"/>
              </a:defRPr>
            </a:pPr>
            <a:endParaRPr lang="en-US"/>
          </a:p>
        </c:txPr>
      </c:dTable>
      <c:spPr>
        <a:solidFill>
          <a:srgbClr val="CCCC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8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en-US"/>
              <a:t>Fig. 2.1 - Singles' Penalty as a Function of Person 1's Gross Income 
for Various Values of Person 2's Gross Income (the Legend), 2004
(Goes with Table 2.1)</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4"/>
          <c:order val="4"/>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ser>
        <c:ser>
          <c:idx val="5"/>
          <c:order val="5"/>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6"/>
          <c:order val="6"/>
          <c:spPr>
            <a:ln w="12700">
              <a:solidFill>
                <a:srgbClr val="008080"/>
              </a:solidFill>
              <a:prstDash val="solid"/>
            </a:ln>
          </c:spPr>
          <c:marker>
            <c:symbol val="plus"/>
            <c:size val="5"/>
            <c:spPr>
              <a:noFill/>
              <a:ln>
                <a:solidFill>
                  <a:srgbClr val="00808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4475136"/>
        <c:axId val="134485888"/>
      </c:lineChart>
      <c:catAx>
        <c:axId val="134475136"/>
        <c:scaling>
          <c:orientation val="minMax"/>
        </c:scaling>
        <c:delete val="0"/>
        <c:axPos val="b"/>
        <c:title>
          <c:tx>
            <c:rich>
              <a:bodyPr/>
              <a:lstStyle/>
              <a:p>
                <a:pPr>
                  <a:defRPr sz="150" b="1" i="0" u="none" strike="noStrike" baseline="0">
                    <a:solidFill>
                      <a:srgbClr val="000000"/>
                    </a:solidFill>
                    <a:latin typeface="Arial"/>
                    <a:ea typeface="Arial"/>
                    <a:cs typeface="Arial"/>
                  </a:defRPr>
                </a:pPr>
                <a:r>
                  <a:rPr lang="en-US"/>
                  <a:t>Person 1's Gross Income</a:t>
                </a:r>
              </a:p>
            </c:rich>
          </c:tx>
          <c:overlay val="0"/>
          <c:spPr>
            <a:noFill/>
            <a:ln w="25400">
              <a:noFill/>
            </a:ln>
          </c:spPr>
        </c:title>
        <c:numFmt formatCode="0" sourceLinked="0"/>
        <c:majorTickMark val="out"/>
        <c:minorTickMark val="none"/>
        <c:tickLblPos val="nextTo"/>
        <c:spPr>
          <a:ln w="9525">
            <a:noFill/>
          </a:ln>
        </c:spPr>
        <c:txPr>
          <a:bodyPr rot="-5400000" vert="horz"/>
          <a:lstStyle/>
          <a:p>
            <a:pPr>
              <a:defRPr sz="150" b="0" i="0" u="none" strike="noStrike" baseline="0">
                <a:solidFill>
                  <a:srgbClr val="000000"/>
                </a:solidFill>
                <a:latin typeface="Arial"/>
                <a:ea typeface="Arial"/>
                <a:cs typeface="Arial"/>
              </a:defRPr>
            </a:pPr>
            <a:endParaRPr lang="en-US"/>
          </a:p>
        </c:txPr>
        <c:crossAx val="134485888"/>
        <c:crosses val="autoZero"/>
        <c:auto val="1"/>
        <c:lblAlgn val="ctr"/>
        <c:lblOffset val="100"/>
        <c:tickLblSkip val="1"/>
        <c:tickMarkSkip val="1"/>
        <c:noMultiLvlLbl val="0"/>
      </c:catAx>
      <c:valAx>
        <c:axId val="134485888"/>
        <c:scaling>
          <c:orientation val="minMax"/>
        </c:scaling>
        <c:delete val="0"/>
        <c:axPos val="l"/>
        <c:majorGridlines>
          <c:spPr>
            <a:ln w="3175">
              <a:solidFill>
                <a:srgbClr val="000000"/>
              </a:solidFill>
              <a:prstDash val="solid"/>
            </a:ln>
          </c:spPr>
        </c:majorGridlines>
        <c:title>
          <c:tx>
            <c:rich>
              <a:bodyPr/>
              <a:lstStyle/>
              <a:p>
                <a:pPr>
                  <a:defRPr sz="150" b="1" i="0" u="none" strike="noStrike" baseline="0">
                    <a:solidFill>
                      <a:srgbClr val="000000"/>
                    </a:solidFill>
                    <a:latin typeface="Arial"/>
                    <a:ea typeface="Arial"/>
                    <a:cs typeface="Arial"/>
                  </a:defRPr>
                </a:pPr>
                <a:r>
                  <a:rPr lang="en-US"/>
                  <a:t>Singles' Penalty</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13447513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80" verticalDpi="180" copies="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Fig 2.2 - Singles Penalty (%) As  Function of Person 1's Gross Income (X-axis)  For Various Values of Person 2's Gross Income (the Legend).  Singles' Penalty is in Percent of the Combined Gross Income. Incomes are in $1000's. (Goes with Table 2.2)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ser>
        <c:ser>
          <c:idx val="5"/>
          <c:order val="4"/>
          <c:spPr>
            <a:ln w="12700">
              <a:solidFill>
                <a:srgbClr val="800000"/>
              </a:solidFill>
              <a:prstDash val="solid"/>
            </a:ln>
          </c:spPr>
          <c:marker>
            <c:symbol val="circle"/>
            <c:size val="5"/>
            <c:spPr>
              <a:solidFill>
                <a:srgbClr val="800000"/>
              </a:solidFill>
              <a:ln>
                <a:solidFill>
                  <a:srgbClr val="800000"/>
                </a:solidFill>
                <a:prstDash val="solid"/>
              </a:ln>
            </c:spPr>
          </c:marker>
          <c:val>
            <c:numLit>
              <c:formatCode>General</c:formatCode>
              <c:ptCount val="1"/>
              <c:pt idx="0">
                <c:v>0</c:v>
              </c:pt>
            </c:numLit>
          </c:val>
          <c:smooth val="0"/>
        </c:ser>
        <c:ser>
          <c:idx val="7"/>
          <c:order val="5"/>
          <c:spPr>
            <a:ln w="12700">
              <a:solidFill>
                <a:srgbClr val="0000FF"/>
              </a:solidFill>
              <a:prstDash val="solid"/>
            </a:ln>
          </c:spPr>
          <c:marker>
            <c:symbol val="dot"/>
            <c:size val="5"/>
            <c:spPr>
              <a:noFill/>
              <a:ln>
                <a:solidFill>
                  <a:srgbClr val="0000FF"/>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134600960"/>
        <c:axId val="134607232"/>
      </c:lineChart>
      <c:catAx>
        <c:axId val="134600960"/>
        <c:scaling>
          <c:orientation val="minMax"/>
        </c:scaling>
        <c:delete val="0"/>
        <c:axPos val="b"/>
        <c:numFmt formatCode="0" sourceLinked="0"/>
        <c:majorTickMark val="out"/>
        <c:minorTickMark val="none"/>
        <c:tickLblPos val="nextTo"/>
        <c:spPr>
          <a:ln w="9525">
            <a:noFill/>
          </a:ln>
        </c:spPr>
        <c:txPr>
          <a:bodyPr rot="-5400000" vert="horz"/>
          <a:lstStyle/>
          <a:p>
            <a:pPr>
              <a:defRPr sz="250" b="0" i="0" u="none" strike="noStrike" baseline="0">
                <a:solidFill>
                  <a:srgbClr val="000000"/>
                </a:solidFill>
                <a:latin typeface="Arial"/>
                <a:ea typeface="Arial"/>
                <a:cs typeface="Arial"/>
              </a:defRPr>
            </a:pPr>
            <a:endParaRPr lang="en-US"/>
          </a:p>
        </c:txPr>
        <c:crossAx val="134607232"/>
        <c:crosses val="autoZero"/>
        <c:auto val="1"/>
        <c:lblAlgn val="ctr"/>
        <c:lblOffset val="700"/>
        <c:tickLblSkip val="1"/>
        <c:tickMarkSkip val="1"/>
        <c:noMultiLvlLbl val="0"/>
      </c:catAx>
      <c:valAx>
        <c:axId val="1346072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en-US"/>
          </a:p>
        </c:txPr>
        <c:crossAx val="134600960"/>
        <c:crosses val="autoZero"/>
        <c:crossBetween val="between"/>
      </c:valAx>
      <c:dTable>
        <c:showHorzBorder val="1"/>
        <c:showVertBorder val="1"/>
        <c:showOutline val="1"/>
        <c:showKeys val="1"/>
        <c:spPr>
          <a:ln w="3175">
            <a:solidFill>
              <a:srgbClr val="000000"/>
            </a:solidFill>
            <a:prstDash val="solid"/>
          </a:ln>
        </c:spPr>
        <c:txPr>
          <a:bodyPr/>
          <a:lstStyle/>
          <a:p>
            <a:pPr rtl="0">
              <a:defRPr sz="250" b="0" i="0" u="none" strike="noStrike" baseline="0">
                <a:solidFill>
                  <a:srgbClr val="000000"/>
                </a:solidFill>
                <a:latin typeface="Arial"/>
                <a:ea typeface="Arial"/>
                <a:cs typeface="Arial"/>
              </a:defRPr>
            </a:pPr>
            <a:endParaRPr lang="en-US"/>
          </a:p>
        </c:txPr>
      </c:dTable>
      <c:spPr>
        <a:solidFill>
          <a:srgbClr val="CCCC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8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3.xml.rels><?xml version="1.0" encoding="UTF-8" standalone="yes"?>
<Relationships xmlns="http://schemas.openxmlformats.org/package/2006/relationships"><Relationship Id="rId8" Type="http://schemas.openxmlformats.org/officeDocument/2006/relationships/chart" Target="../charts/chart24.xml"/><Relationship Id="rId3" Type="http://schemas.openxmlformats.org/officeDocument/2006/relationships/chart" Target="../charts/chart19.xml"/><Relationship Id="rId7" Type="http://schemas.openxmlformats.org/officeDocument/2006/relationships/chart" Target="../charts/chart23.xml"/><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chart" Target="../charts/chart22.xml"/><Relationship Id="rId5" Type="http://schemas.openxmlformats.org/officeDocument/2006/relationships/chart" Target="../charts/chart21.xml"/><Relationship Id="rId4" Type="http://schemas.openxmlformats.org/officeDocument/2006/relationships/chart" Target="../charts/chart20.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2.xml"/><Relationship Id="rId3" Type="http://schemas.openxmlformats.org/officeDocument/2006/relationships/chart" Target="../charts/chart27.xml"/><Relationship Id="rId7" Type="http://schemas.openxmlformats.org/officeDocument/2006/relationships/chart" Target="../charts/chart31.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5" Type="http://schemas.openxmlformats.org/officeDocument/2006/relationships/chart" Target="../charts/chart29.xml"/><Relationship Id="rId4" Type="http://schemas.openxmlformats.org/officeDocument/2006/relationships/chart" Target="../charts/chart28.xml"/></Relationships>
</file>

<file path=xl/drawings/_rels/drawing5.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chart" Target="../charts/chart34.xml"/><Relationship Id="rId1" Type="http://schemas.openxmlformats.org/officeDocument/2006/relationships/chart" Target="../charts/chart33.xml"/><Relationship Id="rId6" Type="http://schemas.openxmlformats.org/officeDocument/2006/relationships/chart" Target="../charts/chart38.xml"/><Relationship Id="rId5" Type="http://schemas.openxmlformats.org/officeDocument/2006/relationships/chart" Target="../charts/chart37.xml"/><Relationship Id="rId4" Type="http://schemas.openxmlformats.org/officeDocument/2006/relationships/chart" Target="../charts/chart36.xml"/></Relationships>
</file>

<file path=xl/drawings/_rels/drawing6.xml.rels><?xml version="1.0" encoding="UTF-8" standalone="yes"?>
<Relationships xmlns="http://schemas.openxmlformats.org/package/2006/relationships"><Relationship Id="rId3" Type="http://schemas.openxmlformats.org/officeDocument/2006/relationships/chart" Target="../charts/chart41.xml"/><Relationship Id="rId2" Type="http://schemas.openxmlformats.org/officeDocument/2006/relationships/chart" Target="../charts/chart40.xml"/><Relationship Id="rId1" Type="http://schemas.openxmlformats.org/officeDocument/2006/relationships/chart" Target="../charts/chart39.xml"/><Relationship Id="rId6" Type="http://schemas.openxmlformats.org/officeDocument/2006/relationships/chart" Target="../charts/chart44.xml"/><Relationship Id="rId5" Type="http://schemas.openxmlformats.org/officeDocument/2006/relationships/chart" Target="../charts/chart43.xml"/><Relationship Id="rId4" Type="http://schemas.openxmlformats.org/officeDocument/2006/relationships/chart" Target="../charts/chart42.xml"/></Relationships>
</file>

<file path=xl/drawings/drawing1.xml><?xml version="1.0" encoding="utf-8"?>
<xdr:wsDr xmlns:xdr="http://schemas.openxmlformats.org/drawingml/2006/spreadsheetDrawing" xmlns:a="http://schemas.openxmlformats.org/drawingml/2006/main">
  <xdr:twoCellAnchor>
    <xdr:from>
      <xdr:col>0</xdr:col>
      <xdr:colOff>923925</xdr:colOff>
      <xdr:row>84</xdr:row>
      <xdr:rowOff>0</xdr:rowOff>
    </xdr:from>
    <xdr:to>
      <xdr:col>14</xdr:col>
      <xdr:colOff>371475</xdr:colOff>
      <xdr:row>84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84</xdr:row>
      <xdr:rowOff>0</xdr:rowOff>
    </xdr:from>
    <xdr:to>
      <xdr:col>13</xdr:col>
      <xdr:colOff>38100</xdr:colOff>
      <xdr:row>84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95250</xdr:colOff>
      <xdr:row>84</xdr:row>
      <xdr:rowOff>0</xdr:rowOff>
    </xdr:from>
    <xdr:to>
      <xdr:col>12</xdr:col>
      <xdr:colOff>704850</xdr:colOff>
      <xdr:row>84</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152400</xdr:colOff>
      <xdr:row>84</xdr:row>
      <xdr:rowOff>0</xdr:rowOff>
    </xdr:from>
    <xdr:to>
      <xdr:col>12</xdr:col>
      <xdr:colOff>704850</xdr:colOff>
      <xdr:row>84</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390525</xdr:colOff>
      <xdr:row>84</xdr:row>
      <xdr:rowOff>0</xdr:rowOff>
    </xdr:from>
    <xdr:to>
      <xdr:col>12</xdr:col>
      <xdr:colOff>533400</xdr:colOff>
      <xdr:row>84</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400050</xdr:colOff>
      <xdr:row>84</xdr:row>
      <xdr:rowOff>0</xdr:rowOff>
    </xdr:from>
    <xdr:to>
      <xdr:col>12</xdr:col>
      <xdr:colOff>466725</xdr:colOff>
      <xdr:row>84</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923925</xdr:colOff>
      <xdr:row>85</xdr:row>
      <xdr:rowOff>0</xdr:rowOff>
    </xdr:from>
    <xdr:to>
      <xdr:col>14</xdr:col>
      <xdr:colOff>371475</xdr:colOff>
      <xdr:row>85</xdr:row>
      <xdr:rowOff>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314325</xdr:colOff>
      <xdr:row>85</xdr:row>
      <xdr:rowOff>0</xdr:rowOff>
    </xdr:from>
    <xdr:to>
      <xdr:col>13</xdr:col>
      <xdr:colOff>38100</xdr:colOff>
      <xdr:row>85</xdr:row>
      <xdr:rowOff>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923925</xdr:colOff>
      <xdr:row>85</xdr:row>
      <xdr:rowOff>0</xdr:rowOff>
    </xdr:from>
    <xdr:to>
      <xdr:col>14</xdr:col>
      <xdr:colOff>371475</xdr:colOff>
      <xdr:row>85</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85</xdr:row>
      <xdr:rowOff>0</xdr:rowOff>
    </xdr:from>
    <xdr:to>
      <xdr:col>13</xdr:col>
      <xdr:colOff>38100</xdr:colOff>
      <xdr:row>85</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95250</xdr:colOff>
      <xdr:row>85</xdr:row>
      <xdr:rowOff>0</xdr:rowOff>
    </xdr:from>
    <xdr:to>
      <xdr:col>12</xdr:col>
      <xdr:colOff>704850</xdr:colOff>
      <xdr:row>85</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152400</xdr:colOff>
      <xdr:row>85</xdr:row>
      <xdr:rowOff>0</xdr:rowOff>
    </xdr:from>
    <xdr:to>
      <xdr:col>12</xdr:col>
      <xdr:colOff>704850</xdr:colOff>
      <xdr:row>85</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390525</xdr:colOff>
      <xdr:row>85</xdr:row>
      <xdr:rowOff>0</xdr:rowOff>
    </xdr:from>
    <xdr:to>
      <xdr:col>12</xdr:col>
      <xdr:colOff>533400</xdr:colOff>
      <xdr:row>85</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400050</xdr:colOff>
      <xdr:row>85</xdr:row>
      <xdr:rowOff>0</xdr:rowOff>
    </xdr:from>
    <xdr:to>
      <xdr:col>12</xdr:col>
      <xdr:colOff>466725</xdr:colOff>
      <xdr:row>85</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923925</xdr:colOff>
      <xdr:row>86</xdr:row>
      <xdr:rowOff>0</xdr:rowOff>
    </xdr:from>
    <xdr:to>
      <xdr:col>14</xdr:col>
      <xdr:colOff>371475</xdr:colOff>
      <xdr:row>86</xdr:row>
      <xdr:rowOff>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314325</xdr:colOff>
      <xdr:row>86</xdr:row>
      <xdr:rowOff>0</xdr:rowOff>
    </xdr:from>
    <xdr:to>
      <xdr:col>13</xdr:col>
      <xdr:colOff>38100</xdr:colOff>
      <xdr:row>86</xdr:row>
      <xdr:rowOff>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923925</xdr:colOff>
      <xdr:row>84</xdr:row>
      <xdr:rowOff>0</xdr:rowOff>
    </xdr:from>
    <xdr:to>
      <xdr:col>14</xdr:col>
      <xdr:colOff>371475</xdr:colOff>
      <xdr:row>84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84</xdr:row>
      <xdr:rowOff>0</xdr:rowOff>
    </xdr:from>
    <xdr:to>
      <xdr:col>13</xdr:col>
      <xdr:colOff>38100</xdr:colOff>
      <xdr:row>84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95250</xdr:colOff>
      <xdr:row>84</xdr:row>
      <xdr:rowOff>0</xdr:rowOff>
    </xdr:from>
    <xdr:to>
      <xdr:col>12</xdr:col>
      <xdr:colOff>704850</xdr:colOff>
      <xdr:row>84</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152400</xdr:colOff>
      <xdr:row>84</xdr:row>
      <xdr:rowOff>0</xdr:rowOff>
    </xdr:from>
    <xdr:to>
      <xdr:col>12</xdr:col>
      <xdr:colOff>704850</xdr:colOff>
      <xdr:row>84</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390525</xdr:colOff>
      <xdr:row>84</xdr:row>
      <xdr:rowOff>0</xdr:rowOff>
    </xdr:from>
    <xdr:to>
      <xdr:col>12</xdr:col>
      <xdr:colOff>533400</xdr:colOff>
      <xdr:row>84</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400050</xdr:colOff>
      <xdr:row>84</xdr:row>
      <xdr:rowOff>0</xdr:rowOff>
    </xdr:from>
    <xdr:to>
      <xdr:col>12</xdr:col>
      <xdr:colOff>466725</xdr:colOff>
      <xdr:row>84</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923925</xdr:colOff>
      <xdr:row>85</xdr:row>
      <xdr:rowOff>0</xdr:rowOff>
    </xdr:from>
    <xdr:to>
      <xdr:col>14</xdr:col>
      <xdr:colOff>371475</xdr:colOff>
      <xdr:row>85</xdr:row>
      <xdr:rowOff>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314325</xdr:colOff>
      <xdr:row>85</xdr:row>
      <xdr:rowOff>0</xdr:rowOff>
    </xdr:from>
    <xdr:to>
      <xdr:col>13</xdr:col>
      <xdr:colOff>38100</xdr:colOff>
      <xdr:row>85</xdr:row>
      <xdr:rowOff>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923925</xdr:colOff>
      <xdr:row>96</xdr:row>
      <xdr:rowOff>0</xdr:rowOff>
    </xdr:from>
    <xdr:to>
      <xdr:col>14</xdr:col>
      <xdr:colOff>371475</xdr:colOff>
      <xdr:row>96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96</xdr:row>
      <xdr:rowOff>0</xdr:rowOff>
    </xdr:from>
    <xdr:to>
      <xdr:col>13</xdr:col>
      <xdr:colOff>38100</xdr:colOff>
      <xdr:row>96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95250</xdr:colOff>
      <xdr:row>96</xdr:row>
      <xdr:rowOff>0</xdr:rowOff>
    </xdr:from>
    <xdr:to>
      <xdr:col>12</xdr:col>
      <xdr:colOff>704850</xdr:colOff>
      <xdr:row>96</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152400</xdr:colOff>
      <xdr:row>96</xdr:row>
      <xdr:rowOff>0</xdr:rowOff>
    </xdr:from>
    <xdr:to>
      <xdr:col>12</xdr:col>
      <xdr:colOff>704850</xdr:colOff>
      <xdr:row>96</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390525</xdr:colOff>
      <xdr:row>96</xdr:row>
      <xdr:rowOff>0</xdr:rowOff>
    </xdr:from>
    <xdr:to>
      <xdr:col>12</xdr:col>
      <xdr:colOff>533400</xdr:colOff>
      <xdr:row>96</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400050</xdr:colOff>
      <xdr:row>96</xdr:row>
      <xdr:rowOff>0</xdr:rowOff>
    </xdr:from>
    <xdr:to>
      <xdr:col>12</xdr:col>
      <xdr:colOff>466725</xdr:colOff>
      <xdr:row>96</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923925</xdr:colOff>
      <xdr:row>97</xdr:row>
      <xdr:rowOff>0</xdr:rowOff>
    </xdr:from>
    <xdr:to>
      <xdr:col>14</xdr:col>
      <xdr:colOff>371475</xdr:colOff>
      <xdr:row>97</xdr:row>
      <xdr:rowOff>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314325</xdr:colOff>
      <xdr:row>97</xdr:row>
      <xdr:rowOff>0</xdr:rowOff>
    </xdr:from>
    <xdr:to>
      <xdr:col>13</xdr:col>
      <xdr:colOff>38100</xdr:colOff>
      <xdr:row>97</xdr:row>
      <xdr:rowOff>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923925</xdr:colOff>
      <xdr:row>43</xdr:row>
      <xdr:rowOff>0</xdr:rowOff>
    </xdr:from>
    <xdr:to>
      <xdr:col>14</xdr:col>
      <xdr:colOff>371475</xdr:colOff>
      <xdr:row>43</xdr:row>
      <xdr:rowOff>0</xdr:rowOff>
    </xdr:to>
    <xdr:graphicFrame macro="">
      <xdr:nvGraphicFramePr>
        <xdr:cNvPr id="805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43</xdr:row>
      <xdr:rowOff>0</xdr:rowOff>
    </xdr:from>
    <xdr:to>
      <xdr:col>13</xdr:col>
      <xdr:colOff>38100</xdr:colOff>
      <xdr:row>43</xdr:row>
      <xdr:rowOff>0</xdr:rowOff>
    </xdr:to>
    <xdr:graphicFrame macro="">
      <xdr:nvGraphicFramePr>
        <xdr:cNvPr id="805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95250</xdr:colOff>
      <xdr:row>314</xdr:row>
      <xdr:rowOff>0</xdr:rowOff>
    </xdr:from>
    <xdr:to>
      <xdr:col>12</xdr:col>
      <xdr:colOff>704850</xdr:colOff>
      <xdr:row>351</xdr:row>
      <xdr:rowOff>66675</xdr:rowOff>
    </xdr:to>
    <xdr:graphicFrame macro="">
      <xdr:nvGraphicFramePr>
        <xdr:cNvPr id="805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152400</xdr:colOff>
      <xdr:row>271</xdr:row>
      <xdr:rowOff>114300</xdr:rowOff>
    </xdr:from>
    <xdr:to>
      <xdr:col>12</xdr:col>
      <xdr:colOff>704850</xdr:colOff>
      <xdr:row>311</xdr:row>
      <xdr:rowOff>9525</xdr:rowOff>
    </xdr:to>
    <xdr:graphicFrame macro="">
      <xdr:nvGraphicFramePr>
        <xdr:cNvPr id="805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390525</xdr:colOff>
      <xdr:row>228</xdr:row>
      <xdr:rowOff>9525</xdr:rowOff>
    </xdr:from>
    <xdr:to>
      <xdr:col>12</xdr:col>
      <xdr:colOff>533400</xdr:colOff>
      <xdr:row>262</xdr:row>
      <xdr:rowOff>76200</xdr:rowOff>
    </xdr:to>
    <xdr:graphicFrame macro="">
      <xdr:nvGraphicFramePr>
        <xdr:cNvPr id="805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550333</xdr:colOff>
      <xdr:row>185</xdr:row>
      <xdr:rowOff>105834</xdr:rowOff>
    </xdr:from>
    <xdr:to>
      <xdr:col>12</xdr:col>
      <xdr:colOff>604308</xdr:colOff>
      <xdr:row>226</xdr:row>
      <xdr:rowOff>30693</xdr:rowOff>
    </xdr:to>
    <xdr:graphicFrame macro="">
      <xdr:nvGraphicFramePr>
        <xdr:cNvPr id="8"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923925</xdr:colOff>
      <xdr:row>138</xdr:row>
      <xdr:rowOff>114300</xdr:rowOff>
    </xdr:from>
    <xdr:to>
      <xdr:col>14</xdr:col>
      <xdr:colOff>371475</xdr:colOff>
      <xdr:row>182</xdr:row>
      <xdr:rowOff>9525</xdr:rowOff>
    </xdr:to>
    <xdr:graphicFrame macro="">
      <xdr:nvGraphicFramePr>
        <xdr:cNvPr id="4448562"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88</xdr:row>
      <xdr:rowOff>38100</xdr:rowOff>
    </xdr:from>
    <xdr:to>
      <xdr:col>13</xdr:col>
      <xdr:colOff>38100</xdr:colOff>
      <xdr:row>119</xdr:row>
      <xdr:rowOff>76200</xdr:rowOff>
    </xdr:to>
    <xdr:graphicFrame macro="">
      <xdr:nvGraphicFramePr>
        <xdr:cNvPr id="4448563"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95250</xdr:colOff>
      <xdr:row>236</xdr:row>
      <xdr:rowOff>0</xdr:rowOff>
    </xdr:from>
    <xdr:to>
      <xdr:col>12</xdr:col>
      <xdr:colOff>704850</xdr:colOff>
      <xdr:row>236</xdr:row>
      <xdr:rowOff>0</xdr:rowOff>
    </xdr:to>
    <xdr:graphicFrame macro="">
      <xdr:nvGraphicFramePr>
        <xdr:cNvPr id="4448564"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152400</xdr:colOff>
      <xdr:row>236</xdr:row>
      <xdr:rowOff>0</xdr:rowOff>
    </xdr:from>
    <xdr:to>
      <xdr:col>12</xdr:col>
      <xdr:colOff>704850</xdr:colOff>
      <xdr:row>236</xdr:row>
      <xdr:rowOff>0</xdr:rowOff>
    </xdr:to>
    <xdr:graphicFrame macro="">
      <xdr:nvGraphicFramePr>
        <xdr:cNvPr id="4448565"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390525</xdr:colOff>
      <xdr:row>236</xdr:row>
      <xdr:rowOff>0</xdr:rowOff>
    </xdr:from>
    <xdr:to>
      <xdr:col>12</xdr:col>
      <xdr:colOff>533400</xdr:colOff>
      <xdr:row>236</xdr:row>
      <xdr:rowOff>0</xdr:rowOff>
    </xdr:to>
    <xdr:graphicFrame macro="">
      <xdr:nvGraphicFramePr>
        <xdr:cNvPr id="4448566"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400050</xdr:colOff>
      <xdr:row>236</xdr:row>
      <xdr:rowOff>0</xdr:rowOff>
    </xdr:from>
    <xdr:to>
      <xdr:col>12</xdr:col>
      <xdr:colOff>466725</xdr:colOff>
      <xdr:row>236</xdr:row>
      <xdr:rowOff>0</xdr:rowOff>
    </xdr:to>
    <xdr:graphicFrame macro="">
      <xdr:nvGraphicFramePr>
        <xdr:cNvPr id="4448567"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taxpolicycenter.org/taxfacts/marriagepenaltycalculator.cfm"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irs.gov/pub/irs-prior/f1040--2004.pdf" TargetMode="External"/><Relationship Id="rId1" Type="http://schemas.openxmlformats.org/officeDocument/2006/relationships/hyperlink" Target="https://www.irs.gov/pub/irs-prior/i1040--2004.pdf"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393"/>
  <sheetViews>
    <sheetView tabSelected="1" topLeftCell="A177" workbookViewId="0">
      <selection activeCell="J386" sqref="J386"/>
    </sheetView>
    <sheetView tabSelected="1" topLeftCell="A23" workbookViewId="1">
      <selection activeCell="C65" sqref="C65"/>
    </sheetView>
  </sheetViews>
  <sheetFormatPr defaultRowHeight="11.25"/>
  <cols>
    <col min="1" max="1" width="9.83203125" bestFit="1" customWidth="1"/>
  </cols>
  <sheetData>
    <row r="1" spans="1:13" ht="12.75">
      <c r="A1" s="113" t="s">
        <v>477</v>
      </c>
    </row>
    <row r="2" spans="1:13" ht="12.75">
      <c r="A2" s="113" t="s">
        <v>1000</v>
      </c>
    </row>
    <row r="3" spans="1:13">
      <c r="A3" s="142"/>
    </row>
    <row r="5" spans="1:13" ht="12.75">
      <c r="A5" s="313" t="s">
        <v>501</v>
      </c>
      <c r="B5" s="161"/>
      <c r="C5" s="161"/>
      <c r="D5" s="161"/>
      <c r="E5" s="161"/>
      <c r="F5" s="161"/>
      <c r="G5" s="161"/>
      <c r="H5" s="161"/>
      <c r="I5" s="161"/>
      <c r="J5" s="161"/>
      <c r="K5" s="161"/>
      <c r="L5" s="161"/>
      <c r="M5" s="161"/>
    </row>
    <row r="6" spans="1:13" ht="15.75">
      <c r="A6" s="132"/>
    </row>
    <row r="7" spans="1:13" ht="12.75">
      <c r="A7" s="143" t="s">
        <v>498</v>
      </c>
    </row>
    <row r="8" spans="1:13" ht="12.75">
      <c r="A8" s="143" t="s">
        <v>497</v>
      </c>
    </row>
    <row r="9" spans="1:13" ht="12.75">
      <c r="A9" s="143"/>
      <c r="B9" s="143" t="s">
        <v>493</v>
      </c>
    </row>
    <row r="10" spans="1:13" ht="12.75">
      <c r="A10" s="143"/>
      <c r="B10" s="143" t="s">
        <v>499</v>
      </c>
    </row>
    <row r="11" spans="1:13" ht="12.75">
      <c r="A11" s="143"/>
      <c r="B11" s="143" t="s">
        <v>500</v>
      </c>
    </row>
    <row r="12" spans="1:13" ht="12.75">
      <c r="B12" s="143"/>
      <c r="C12" s="143"/>
    </row>
    <row r="13" spans="1:13" ht="12.75">
      <c r="A13" s="313" t="s">
        <v>543</v>
      </c>
      <c r="B13" s="195"/>
      <c r="C13" s="312"/>
      <c r="D13" s="161"/>
      <c r="E13" s="161"/>
      <c r="F13" s="161"/>
    </row>
    <row r="14" spans="1:13" ht="12.75">
      <c r="A14" s="308" t="s">
        <v>494</v>
      </c>
      <c r="B14" s="143" t="s">
        <v>495</v>
      </c>
      <c r="C14" s="205"/>
    </row>
    <row r="15" spans="1:13" ht="12.75">
      <c r="A15" s="308"/>
      <c r="B15" s="143" t="s">
        <v>496</v>
      </c>
      <c r="C15" s="205"/>
    </row>
    <row r="16" spans="1:13" ht="12.75">
      <c r="A16" s="308" t="s">
        <v>137</v>
      </c>
      <c r="B16" s="143" t="s">
        <v>530</v>
      </c>
      <c r="C16" s="205"/>
    </row>
    <row r="17" spans="1:12" ht="12.75">
      <c r="A17" s="308"/>
      <c r="B17" s="143"/>
      <c r="C17" s="205"/>
    </row>
    <row r="18" spans="1:12" ht="12.75">
      <c r="A18" s="143"/>
    </row>
    <row r="19" spans="1:12" ht="15.75">
      <c r="A19" s="277" t="s">
        <v>461</v>
      </c>
      <c r="B19" s="278"/>
      <c r="C19" s="278"/>
      <c r="D19" s="278"/>
      <c r="E19" s="278"/>
      <c r="F19" s="278"/>
      <c r="G19" s="278"/>
      <c r="H19" s="278"/>
      <c r="I19" s="278"/>
      <c r="J19" s="278"/>
      <c r="K19" s="278"/>
    </row>
    <row r="21" spans="1:12" ht="12.75">
      <c r="A21" s="143" t="s">
        <v>531</v>
      </c>
    </row>
    <row r="22" spans="1:12" ht="13.5" thickBot="1">
      <c r="A22" s="143" t="s">
        <v>532</v>
      </c>
    </row>
    <row r="23" spans="1:12" ht="14.25" thickTop="1" thickBot="1">
      <c r="A23" s="143" t="s">
        <v>533</v>
      </c>
      <c r="I23" t="s">
        <v>544</v>
      </c>
      <c r="L23" s="57">
        <v>50000</v>
      </c>
    </row>
    <row r="24" spans="1:12" ht="12" thickTop="1">
      <c r="A24" s="204"/>
    </row>
    <row r="25" spans="1:12" ht="12.75">
      <c r="A25" s="311" t="s">
        <v>545</v>
      </c>
    </row>
    <row r="26" spans="1:12">
      <c r="A26" s="204"/>
    </row>
    <row r="27" spans="1:12" ht="12.75">
      <c r="A27" s="143" t="s">
        <v>508</v>
      </c>
    </row>
    <row r="28" spans="1:12" ht="12.75">
      <c r="A28" s="143" t="s">
        <v>504</v>
      </c>
    </row>
    <row r="29" spans="1:12" ht="12.75">
      <c r="A29" s="143" t="s">
        <v>546</v>
      </c>
    </row>
    <row r="30" spans="1:12" ht="12.75">
      <c r="A30" s="113" t="s">
        <v>994</v>
      </c>
    </row>
    <row r="31" spans="1:12">
      <c r="A31" s="204"/>
    </row>
    <row r="32" spans="1:12" ht="12.75">
      <c r="A32" s="310" t="s">
        <v>502</v>
      </c>
      <c r="I32" s="205" t="s">
        <v>736</v>
      </c>
    </row>
    <row r="33" spans="1:15" ht="12.75">
      <c r="A33" s="309" t="s">
        <v>503</v>
      </c>
      <c r="I33" s="205"/>
    </row>
    <row r="34" spans="1:15" ht="12.75">
      <c r="A34" s="390" t="s">
        <v>462</v>
      </c>
      <c r="B34" s="391"/>
      <c r="C34" s="391"/>
      <c r="D34" s="392"/>
      <c r="I34" s="393" t="s">
        <v>473</v>
      </c>
      <c r="J34" s="393"/>
      <c r="K34" s="393"/>
      <c r="L34" s="393"/>
      <c r="M34" s="393"/>
    </row>
    <row r="35" spans="1:15" ht="12.75">
      <c r="A35" s="279">
        <v>2000</v>
      </c>
      <c r="B35" s="279">
        <v>2004</v>
      </c>
      <c r="C35" s="279">
        <v>2017</v>
      </c>
      <c r="D35" s="279">
        <v>2018</v>
      </c>
      <c r="E35" s="205" t="s">
        <v>463</v>
      </c>
      <c r="I35" s="279">
        <v>2000</v>
      </c>
      <c r="J35" s="279">
        <v>2004</v>
      </c>
      <c r="K35" s="279">
        <v>2017</v>
      </c>
      <c r="L35" s="279">
        <v>2018</v>
      </c>
      <c r="M35" s="205" t="s">
        <v>463</v>
      </c>
    </row>
    <row r="36" spans="1:15" ht="12.75">
      <c r="A36" s="280">
        <v>1.468</v>
      </c>
      <c r="B36" s="280">
        <v>1.3380000000000001</v>
      </c>
      <c r="C36" s="280">
        <v>1.0209999999999999</v>
      </c>
      <c r="D36" s="280">
        <v>1</v>
      </c>
      <c r="E36" s="31" t="s">
        <v>547</v>
      </c>
      <c r="G36" s="280"/>
      <c r="H36" s="280"/>
      <c r="I36" s="283" t="str">
        <f>IF('2000'!G116="OK","OK","ERROR!")</f>
        <v>OK</v>
      </c>
      <c r="J36" s="283" t="str">
        <f>IF('2004'!G118="OK","OK","ERROR!")</f>
        <v>OK</v>
      </c>
      <c r="K36" s="283" t="str">
        <f>IF('2017'!G120="OK","OK","ERROR!")</f>
        <v>OK</v>
      </c>
      <c r="L36" s="283" t="str">
        <f>IF('2018'!G119="OK","OK","ERROR!")</f>
        <v>OK</v>
      </c>
    </row>
    <row r="37" spans="1:15" ht="12.75">
      <c r="A37" s="339">
        <f>'2000'!InflateFactr</f>
        <v>1.468</v>
      </c>
      <c r="B37" s="339">
        <f>'2004'!InflateFactr</f>
        <v>1.3380000000000001</v>
      </c>
      <c r="C37" s="339">
        <f>'2017'!InflateFactr</f>
        <v>1.0209999999999999</v>
      </c>
      <c r="D37" s="339">
        <f>'2018'!InflateFactr</f>
        <v>1</v>
      </c>
      <c r="E37" s="205" t="s">
        <v>548</v>
      </c>
      <c r="I37" s="205" t="s">
        <v>505</v>
      </c>
      <c r="O37" s="285"/>
    </row>
    <row r="38" spans="1:15" ht="12.75">
      <c r="A38" s="286">
        <f>A36-A37</f>
        <v>0</v>
      </c>
      <c r="B38" s="286">
        <f t="shared" ref="B38:D38" si="0">B36-B37</f>
        <v>0</v>
      </c>
      <c r="C38" s="286">
        <f t="shared" si="0"/>
        <v>0</v>
      </c>
      <c r="D38" s="286">
        <f t="shared" si="0"/>
        <v>0</v>
      </c>
      <c r="E38" s="205" t="s">
        <v>464</v>
      </c>
    </row>
    <row r="39" spans="1:15" ht="12.75">
      <c r="A39" s="35"/>
    </row>
    <row r="40" spans="1:15" ht="12.75">
      <c r="A40" s="215" t="s">
        <v>509</v>
      </c>
    </row>
    <row r="41" spans="1:15" ht="12.75">
      <c r="B41" s="143" t="s">
        <v>506</v>
      </c>
    </row>
    <row r="42" spans="1:15" ht="12.75">
      <c r="B42" s="143" t="s">
        <v>507</v>
      </c>
    </row>
    <row r="43" spans="1:15" ht="12.75">
      <c r="B43" s="143"/>
    </row>
    <row r="44" spans="1:15" ht="12.75">
      <c r="A44" s="143"/>
    </row>
    <row r="46" spans="1:15" ht="15.75">
      <c r="A46" s="56" t="s">
        <v>173</v>
      </c>
      <c r="B46" s="26"/>
      <c r="C46" s="26"/>
      <c r="D46" s="26"/>
      <c r="E46" s="26"/>
      <c r="F46" s="26"/>
      <c r="G46" s="26"/>
      <c r="H46" s="26"/>
      <c r="I46" s="26"/>
      <c r="J46" s="26"/>
      <c r="K46" s="26"/>
      <c r="L46" s="26"/>
    </row>
    <row r="47" spans="1:15">
      <c r="A47" s="24" t="s">
        <v>172</v>
      </c>
    </row>
    <row r="48" spans="1:15">
      <c r="D48" t="s">
        <v>153</v>
      </c>
    </row>
    <row r="49" spans="1:13">
      <c r="A49" s="406" t="s">
        <v>999</v>
      </c>
    </row>
    <row r="51" spans="1:13" ht="12.75">
      <c r="A51" s="44" t="s">
        <v>32</v>
      </c>
      <c r="B51" s="44" t="s">
        <v>32</v>
      </c>
      <c r="C51" s="44" t="s">
        <v>32</v>
      </c>
      <c r="D51" s="44" t="s">
        <v>32</v>
      </c>
      <c r="E51" s="44" t="s">
        <v>32</v>
      </c>
      <c r="F51" s="44" t="s">
        <v>32</v>
      </c>
      <c r="G51" s="44" t="s">
        <v>32</v>
      </c>
      <c r="H51" s="44" t="s">
        <v>32</v>
      </c>
      <c r="I51" s="44" t="s">
        <v>32</v>
      </c>
      <c r="J51" s="44" t="s">
        <v>32</v>
      </c>
      <c r="K51" s="44" t="s">
        <v>32</v>
      </c>
    </row>
    <row r="52" spans="1:13" ht="12.75">
      <c r="A52" s="216" t="s">
        <v>510</v>
      </c>
      <c r="B52" s="112"/>
      <c r="C52" s="112"/>
      <c r="D52" s="112"/>
      <c r="E52" s="112"/>
      <c r="F52" s="112"/>
      <c r="G52" s="112"/>
      <c r="H52" s="112"/>
      <c r="I52" s="112"/>
      <c r="J52" s="112"/>
      <c r="K52" s="112"/>
      <c r="L52" s="112"/>
      <c r="M52" s="112"/>
    </row>
    <row r="53" spans="1:13" ht="12.75">
      <c r="A53" s="113" t="s">
        <v>688</v>
      </c>
      <c r="B53" s="112"/>
      <c r="C53" s="112"/>
      <c r="D53" s="112"/>
      <c r="E53" s="112"/>
      <c r="F53" s="112"/>
      <c r="G53" s="112"/>
      <c r="H53" s="112"/>
      <c r="I53" s="112"/>
      <c r="J53" s="112"/>
      <c r="K53" s="112"/>
      <c r="L53" s="112"/>
      <c r="M53" s="112"/>
    </row>
    <row r="54" spans="1:13" ht="12.75">
      <c r="A54" s="44" t="s">
        <v>32</v>
      </c>
      <c r="B54" s="44" t="s">
        <v>32</v>
      </c>
      <c r="C54" s="44" t="s">
        <v>32</v>
      </c>
      <c r="D54" s="44" t="s">
        <v>32</v>
      </c>
      <c r="E54" s="44" t="s">
        <v>32</v>
      </c>
      <c r="F54" s="44" t="s">
        <v>32</v>
      </c>
      <c r="G54" s="44" t="s">
        <v>32</v>
      </c>
      <c r="H54" s="44" t="s">
        <v>32</v>
      </c>
      <c r="I54" s="44" t="s">
        <v>32</v>
      </c>
      <c r="J54" s="44" t="s">
        <v>32</v>
      </c>
      <c r="K54" s="44" t="s">
        <v>32</v>
      </c>
    </row>
    <row r="55" spans="1:13" ht="13.5" thickBot="1">
      <c r="A55" s="216" t="s">
        <v>208</v>
      </c>
    </row>
    <row r="56" spans="1:13" ht="14.25" thickTop="1" thickBot="1">
      <c r="B56" s="57">
        <v>50000</v>
      </c>
      <c r="C56" t="s">
        <v>176</v>
      </c>
    </row>
    <row r="57" spans="1:13" ht="13.5" thickTop="1">
      <c r="A57" s="44" t="s">
        <v>32</v>
      </c>
      <c r="B57" s="44" t="s">
        <v>32</v>
      </c>
      <c r="C57" s="44" t="s">
        <v>32</v>
      </c>
      <c r="D57" s="44" t="s">
        <v>32</v>
      </c>
      <c r="E57" s="44" t="s">
        <v>32</v>
      </c>
      <c r="F57" s="44" t="s">
        <v>32</v>
      </c>
      <c r="G57" s="44" t="s">
        <v>32</v>
      </c>
      <c r="H57" s="44" t="s">
        <v>32</v>
      </c>
      <c r="I57" s="44" t="s">
        <v>32</v>
      </c>
      <c r="J57" s="44" t="s">
        <v>32</v>
      </c>
      <c r="K57" s="44" t="s">
        <v>32</v>
      </c>
    </row>
    <row r="58" spans="1:13" ht="12.75">
      <c r="A58" s="116" t="s">
        <v>209</v>
      </c>
    </row>
    <row r="59" spans="1:13" ht="12.75">
      <c r="A59" s="143" t="s">
        <v>222</v>
      </c>
    </row>
    <row r="60" spans="1:13" ht="12.75">
      <c r="A60" s="143" t="s">
        <v>223</v>
      </c>
    </row>
    <row r="61" spans="1:13" ht="12.75">
      <c r="A61" s="143" t="s">
        <v>224</v>
      </c>
    </row>
    <row r="63" spans="1:13" ht="12.75">
      <c r="A63" s="217" t="s">
        <v>723</v>
      </c>
    </row>
    <row r="64" spans="1:13" ht="12.75">
      <c r="A64" s="143" t="s">
        <v>337</v>
      </c>
    </row>
    <row r="65" spans="1:11" ht="13.5" thickBot="1">
      <c r="A65" s="143" t="s">
        <v>336</v>
      </c>
    </row>
    <row r="66" spans="1:11" ht="14.25" thickTop="1" thickBot="1">
      <c r="A66" s="151">
        <v>1.468</v>
      </c>
      <c r="B66" s="143" t="s">
        <v>511</v>
      </c>
    </row>
    <row r="67" spans="1:11" ht="13.5" thickTop="1">
      <c r="A67" s="143"/>
      <c r="B67" s="215" t="s">
        <v>513</v>
      </c>
    </row>
    <row r="68" spans="1:11" ht="12.75">
      <c r="A68" s="175">
        <v>1.468</v>
      </c>
      <c r="B68" s="176" t="s">
        <v>254</v>
      </c>
      <c r="C68" s="177"/>
      <c r="D68" s="177"/>
      <c r="F68" s="31" t="s">
        <v>512</v>
      </c>
    </row>
    <row r="69" spans="1:11">
      <c r="F69" s="31"/>
    </row>
    <row r="71" spans="1:11" ht="12.75">
      <c r="A71" s="44" t="s">
        <v>32</v>
      </c>
      <c r="B71" s="44" t="s">
        <v>32</v>
      </c>
      <c r="C71" s="44" t="s">
        <v>32</v>
      </c>
      <c r="D71" s="44" t="s">
        <v>32</v>
      </c>
      <c r="E71" s="44" t="s">
        <v>32</v>
      </c>
      <c r="F71" s="44" t="s">
        <v>32</v>
      </c>
      <c r="G71" s="44" t="s">
        <v>32</v>
      </c>
      <c r="H71" s="44" t="s">
        <v>32</v>
      </c>
      <c r="I71" s="44" t="s">
        <v>32</v>
      </c>
      <c r="J71" s="44" t="s">
        <v>32</v>
      </c>
      <c r="K71" s="44" t="s">
        <v>32</v>
      </c>
    </row>
    <row r="72" spans="1:11" ht="12.75">
      <c r="A72" s="116" t="s">
        <v>30</v>
      </c>
    </row>
    <row r="73" spans="1:11" ht="12.75">
      <c r="A73" s="35" t="s">
        <v>31</v>
      </c>
    </row>
    <row r="74" spans="1:11" ht="12.75">
      <c r="A74" s="143" t="s">
        <v>338</v>
      </c>
    </row>
    <row r="75" spans="1:11" ht="12.75">
      <c r="A75" s="143" t="s">
        <v>516</v>
      </c>
    </row>
    <row r="76" spans="1:11" ht="12.75">
      <c r="A76" s="143" t="s">
        <v>517</v>
      </c>
    </row>
    <row r="77" spans="1:11" ht="12.75">
      <c r="A77" s="143" t="s">
        <v>518</v>
      </c>
    </row>
    <row r="78" spans="1:11" ht="12.75">
      <c r="A78" s="113" t="s">
        <v>519</v>
      </c>
    </row>
    <row r="79" spans="1:11" ht="12.75">
      <c r="A79" s="35"/>
    </row>
    <row r="80" spans="1:11" ht="12.75">
      <c r="A80" s="143" t="s">
        <v>520</v>
      </c>
    </row>
    <row r="81" spans="1:18" ht="12.75">
      <c r="A81" s="143" t="s">
        <v>514</v>
      </c>
    </row>
    <row r="82" spans="1:18" ht="12.75">
      <c r="A82" s="143" t="s">
        <v>515</v>
      </c>
      <c r="R82" s="315"/>
    </row>
    <row r="83" spans="1:18" ht="12.75">
      <c r="A83" s="44" t="s">
        <v>32</v>
      </c>
      <c r="B83" s="44" t="s">
        <v>32</v>
      </c>
      <c r="C83" s="44" t="s">
        <v>32</v>
      </c>
      <c r="D83" s="44" t="s">
        <v>32</v>
      </c>
      <c r="E83" s="44" t="s">
        <v>32</v>
      </c>
      <c r="F83" s="44" t="s">
        <v>32</v>
      </c>
      <c r="G83" s="44" t="s">
        <v>32</v>
      </c>
      <c r="H83" s="44" t="s">
        <v>32</v>
      </c>
      <c r="I83" s="44" t="s">
        <v>32</v>
      </c>
      <c r="J83" s="44" t="s">
        <v>32</v>
      </c>
      <c r="K83" s="44" t="s">
        <v>32</v>
      </c>
    </row>
    <row r="84" spans="1:18" ht="12.75">
      <c r="A84" s="44"/>
      <c r="B84" s="44"/>
      <c r="C84" s="44"/>
      <c r="D84" s="44"/>
      <c r="E84" s="44"/>
      <c r="F84" s="44"/>
      <c r="G84" s="44"/>
      <c r="H84" s="44"/>
      <c r="I84" s="44"/>
      <c r="J84" s="44"/>
      <c r="K84" s="44"/>
    </row>
    <row r="85" spans="1:18" ht="12.75">
      <c r="A85" s="226">
        <v>2000</v>
      </c>
      <c r="B85" s="215" t="s">
        <v>553</v>
      </c>
      <c r="C85" s="44"/>
      <c r="D85" s="44"/>
      <c r="E85" s="44"/>
      <c r="F85" s="44"/>
      <c r="G85" s="44"/>
      <c r="H85" s="44"/>
      <c r="I85" s="44"/>
      <c r="J85" s="44"/>
      <c r="K85" s="44"/>
    </row>
    <row r="86" spans="1:18" ht="12.75">
      <c r="A86" s="44"/>
      <c r="B86" s="215" t="s">
        <v>555</v>
      </c>
      <c r="C86" s="44"/>
      <c r="D86" s="44"/>
      <c r="E86" s="44"/>
      <c r="F86" s="44"/>
      <c r="G86" s="44"/>
      <c r="H86" s="44"/>
      <c r="I86" s="44"/>
      <c r="J86" s="44"/>
      <c r="K86" s="44"/>
    </row>
    <row r="87" spans="1:18" ht="12.75">
      <c r="A87" s="44"/>
      <c r="B87" s="215" t="s">
        <v>554</v>
      </c>
      <c r="C87" s="44"/>
      <c r="D87" s="44"/>
      <c r="E87" s="44"/>
      <c r="F87" s="44"/>
      <c r="G87" s="44"/>
      <c r="H87" s="44"/>
      <c r="I87" s="44"/>
      <c r="J87" s="44"/>
      <c r="K87" s="44"/>
    </row>
    <row r="88" spans="1:18" ht="12.75">
      <c r="A88" s="44"/>
      <c r="B88" s="44"/>
      <c r="C88" s="44"/>
      <c r="D88" s="44"/>
      <c r="E88" s="44"/>
      <c r="F88" s="44"/>
      <c r="G88" s="44"/>
      <c r="H88" s="44"/>
      <c r="I88" s="44"/>
      <c r="J88" s="44"/>
      <c r="K88" s="44"/>
    </row>
    <row r="89" spans="1:18" ht="12.75">
      <c r="A89" s="35"/>
    </row>
    <row r="90" spans="1:18" ht="15.75">
      <c r="A90" s="56" t="s">
        <v>41</v>
      </c>
      <c r="B90" s="114"/>
      <c r="C90" s="114"/>
      <c r="D90" s="114"/>
      <c r="E90" s="114"/>
      <c r="F90" s="114"/>
      <c r="G90" s="114"/>
      <c r="H90" s="114"/>
      <c r="I90" s="114"/>
      <c r="J90" s="114"/>
      <c r="K90" s="114"/>
      <c r="L90" s="114"/>
      <c r="M90" s="114"/>
      <c r="P90" s="307" t="s">
        <v>534</v>
      </c>
    </row>
    <row r="91" spans="1:18" ht="12.75">
      <c r="A91" s="35"/>
    </row>
    <row r="92" spans="1:18" ht="12.75">
      <c r="A92" s="143" t="s">
        <v>465</v>
      </c>
    </row>
    <row r="93" spans="1:18" ht="12.75">
      <c r="A93" s="35"/>
    </row>
    <row r="94" spans="1:18" ht="12.75">
      <c r="A94" s="215" t="s">
        <v>467</v>
      </c>
    </row>
    <row r="95" spans="1:18" ht="12.75">
      <c r="A95" s="35"/>
      <c r="O95" s="128"/>
    </row>
    <row r="96" spans="1:18" ht="12.75">
      <c r="A96" s="215" t="s">
        <v>466</v>
      </c>
      <c r="O96" s="218"/>
    </row>
    <row r="97" spans="1:2" ht="12.75">
      <c r="A97" s="35"/>
    </row>
    <row r="98" spans="1:2" ht="12.75">
      <c r="A98" s="215" t="s">
        <v>536</v>
      </c>
    </row>
    <row r="99" spans="1:2" ht="12.75">
      <c r="A99" s="35"/>
    </row>
    <row r="100" spans="1:2" ht="12.75">
      <c r="A100" s="215" t="s">
        <v>537</v>
      </c>
    </row>
    <row r="101" spans="1:2" ht="12.75">
      <c r="A101" s="215" t="s">
        <v>535</v>
      </c>
    </row>
    <row r="102" spans="1:2" ht="12.75">
      <c r="A102" s="215" t="s">
        <v>538</v>
      </c>
    </row>
    <row r="103" spans="1:2" ht="12.75">
      <c r="A103" s="215"/>
    </row>
    <row r="104" spans="1:2" ht="12.75">
      <c r="B104" s="215" t="s">
        <v>539</v>
      </c>
    </row>
    <row r="105" spans="1:2" ht="12.75">
      <c r="B105" s="215" t="s">
        <v>542</v>
      </c>
    </row>
    <row r="106" spans="1:2" ht="12.75">
      <c r="B106" s="215" t="s">
        <v>540</v>
      </c>
    </row>
    <row r="107" spans="1:2" ht="12.75">
      <c r="B107" s="215" t="s">
        <v>722</v>
      </c>
    </row>
    <row r="108" spans="1:2" ht="12.75">
      <c r="B108" s="215" t="s">
        <v>541</v>
      </c>
    </row>
    <row r="109" spans="1:2" ht="12.75">
      <c r="B109" s="215"/>
    </row>
    <row r="110" spans="1:2" ht="12.75">
      <c r="B110" s="215" t="s">
        <v>725</v>
      </c>
    </row>
    <row r="111" spans="1:2" ht="12.75">
      <c r="A111" s="215"/>
    </row>
    <row r="113" spans="1:17" ht="12.75">
      <c r="A113" s="35" t="s">
        <v>207</v>
      </c>
    </row>
    <row r="115" spans="1:17" ht="15.75">
      <c r="A115" s="56" t="s">
        <v>724</v>
      </c>
      <c r="B115" s="114"/>
      <c r="C115" s="114"/>
      <c r="D115" s="114"/>
      <c r="E115" s="114"/>
      <c r="F115" s="114"/>
      <c r="G115" s="114"/>
      <c r="H115" s="114"/>
      <c r="I115" s="114"/>
      <c r="J115" s="114"/>
      <c r="K115" s="114"/>
      <c r="L115" s="114"/>
      <c r="M115" s="114"/>
    </row>
    <row r="116" spans="1:17" ht="15.75">
      <c r="A116" s="56" t="s">
        <v>339</v>
      </c>
      <c r="B116" s="114"/>
      <c r="C116" s="114"/>
      <c r="D116" s="114"/>
      <c r="E116" s="114"/>
      <c r="F116" s="114"/>
      <c r="G116" s="114"/>
      <c r="H116" s="114"/>
      <c r="I116" s="114"/>
      <c r="J116" s="114"/>
      <c r="K116" s="114"/>
      <c r="L116" s="114"/>
      <c r="M116" s="114"/>
    </row>
    <row r="118" spans="1:17" ht="12.75">
      <c r="A118" s="143" t="s">
        <v>340</v>
      </c>
      <c r="P118" s="307" t="s">
        <v>534</v>
      </c>
    </row>
    <row r="119" spans="1:17" ht="12.75">
      <c r="A119" s="143" t="s">
        <v>353</v>
      </c>
    </row>
    <row r="120" spans="1:17" ht="12.75">
      <c r="A120" s="35"/>
    </row>
    <row r="121" spans="1:17" ht="12.75">
      <c r="A121" s="143" t="s">
        <v>726</v>
      </c>
      <c r="P121" s="307" t="s">
        <v>534</v>
      </c>
    </row>
    <row r="122" spans="1:17" ht="12.75">
      <c r="A122" s="35" t="s">
        <v>67</v>
      </c>
    </row>
    <row r="123" spans="1:17" ht="12.75">
      <c r="A123" s="143" t="s">
        <v>341</v>
      </c>
    </row>
    <row r="124" spans="1:17" ht="12.75">
      <c r="A124" s="143" t="s">
        <v>342</v>
      </c>
    </row>
    <row r="125" spans="1:17" ht="12.75">
      <c r="A125" s="143" t="s">
        <v>522</v>
      </c>
    </row>
    <row r="126" spans="1:17" ht="12.75">
      <c r="A126" s="143"/>
    </row>
    <row r="127" spans="1:17" ht="12.75">
      <c r="A127" s="215" t="s">
        <v>343</v>
      </c>
      <c r="P127" s="307" t="s">
        <v>534</v>
      </c>
      <c r="Q127" s="113"/>
    </row>
    <row r="128" spans="1:17" ht="12.75">
      <c r="A128" s="143" t="s">
        <v>215</v>
      </c>
      <c r="Q128" s="113"/>
    </row>
    <row r="129" spans="1:17" ht="12.75">
      <c r="A129" s="143" t="s">
        <v>347</v>
      </c>
      <c r="Q129" s="113"/>
    </row>
    <row r="130" spans="1:17" ht="12.75">
      <c r="A130" s="35"/>
      <c r="Q130" s="113"/>
    </row>
    <row r="131" spans="1:17" ht="12.75">
      <c r="A131" s="215" t="s">
        <v>344</v>
      </c>
      <c r="P131" s="307" t="s">
        <v>534</v>
      </c>
      <c r="Q131" s="143"/>
    </row>
    <row r="132" spans="1:17" ht="12.75">
      <c r="A132" s="143" t="s">
        <v>346</v>
      </c>
      <c r="Q132" s="143"/>
    </row>
    <row r="133" spans="1:17" ht="12.75">
      <c r="A133" s="143" t="s">
        <v>345</v>
      </c>
      <c r="Q133" s="143"/>
    </row>
    <row r="134" spans="1:17" ht="12.75">
      <c r="A134" s="143" t="s">
        <v>350</v>
      </c>
    </row>
    <row r="135" spans="1:17" ht="12.75">
      <c r="A135" s="143" t="s">
        <v>348</v>
      </c>
    </row>
    <row r="136" spans="1:17" ht="12.75">
      <c r="A136" s="143" t="s">
        <v>349</v>
      </c>
    </row>
    <row r="137" spans="1:17" ht="12.75">
      <c r="A137" s="143" t="s">
        <v>352</v>
      </c>
      <c r="P137" s="307" t="s">
        <v>534</v>
      </c>
    </row>
    <row r="138" spans="1:17" ht="12.75">
      <c r="A138" s="143" t="s">
        <v>351</v>
      </c>
    </row>
    <row r="139" spans="1:17" ht="12.75">
      <c r="A139" s="35"/>
    </row>
    <row r="140" spans="1:17" ht="12.75">
      <c r="A140" s="44" t="s">
        <v>210</v>
      </c>
      <c r="P140" s="307" t="s">
        <v>534</v>
      </c>
    </row>
    <row r="141" spans="1:17" ht="12.75">
      <c r="A141" s="143" t="s">
        <v>727</v>
      </c>
    </row>
    <row r="142" spans="1:17" ht="12.75">
      <c r="A142" s="35" t="s">
        <v>211</v>
      </c>
    </row>
    <row r="143" spans="1:17" ht="12.75">
      <c r="A143" s="35" t="s">
        <v>68</v>
      </c>
    </row>
    <row r="144" spans="1:17" ht="12.75">
      <c r="A144" s="35"/>
    </row>
    <row r="146" spans="1:13" ht="15.75">
      <c r="A146" s="56" t="s">
        <v>638</v>
      </c>
      <c r="B146" s="114"/>
      <c r="C146" s="114"/>
      <c r="D146" s="114"/>
      <c r="E146" s="114"/>
      <c r="F146" s="114"/>
      <c r="G146" s="114"/>
      <c r="H146" s="114"/>
      <c r="I146" s="114"/>
      <c r="J146" s="114"/>
      <c r="K146" s="114"/>
      <c r="L146" s="114"/>
      <c r="M146" s="114"/>
    </row>
    <row r="147" spans="1:13" ht="15.75">
      <c r="A147" s="56"/>
      <c r="B147" s="114"/>
      <c r="C147" s="114"/>
      <c r="D147" s="114"/>
      <c r="E147" s="114"/>
      <c r="F147" s="114"/>
      <c r="G147" s="114"/>
      <c r="H147" s="114"/>
      <c r="I147" s="114"/>
      <c r="J147" s="114"/>
      <c r="K147" s="114"/>
      <c r="L147" s="114"/>
      <c r="M147" s="114"/>
    </row>
    <row r="150" spans="1:13" ht="12.75">
      <c r="A150" s="352" t="s">
        <v>664</v>
      </c>
    </row>
    <row r="151" spans="1:13" ht="12.75">
      <c r="A151" s="352" t="s">
        <v>656</v>
      </c>
    </row>
    <row r="152" spans="1:13" ht="12.75">
      <c r="A152" s="352" t="s">
        <v>657</v>
      </c>
    </row>
    <row r="153" spans="1:13" ht="12.75">
      <c r="A153" s="143"/>
    </row>
    <row r="154" spans="1:13" ht="12.75">
      <c r="A154" s="143" t="s">
        <v>658</v>
      </c>
    </row>
    <row r="155" spans="1:13" ht="12.75">
      <c r="A155" s="143" t="s">
        <v>665</v>
      </c>
    </row>
    <row r="156" spans="1:13" ht="12.75">
      <c r="A156" s="143"/>
    </row>
    <row r="157" spans="1:13" ht="12.75">
      <c r="A157" s="143" t="s">
        <v>666</v>
      </c>
    </row>
    <row r="158" spans="1:13" ht="12.75">
      <c r="A158" s="143" t="s">
        <v>668</v>
      </c>
    </row>
    <row r="159" spans="1:13" ht="12.75">
      <c r="A159" s="143" t="s">
        <v>669</v>
      </c>
    </row>
    <row r="160" spans="1:13" ht="12.75">
      <c r="A160" s="143" t="s">
        <v>667</v>
      </c>
    </row>
    <row r="161" spans="1:1" ht="12.75">
      <c r="A161" s="143" t="s">
        <v>670</v>
      </c>
    </row>
    <row r="162" spans="1:1" ht="12.75">
      <c r="A162" s="143"/>
    </row>
    <row r="163" spans="1:1" ht="12.75">
      <c r="A163" s="143" t="s">
        <v>671</v>
      </c>
    </row>
    <row r="164" spans="1:1" ht="12.75">
      <c r="A164" s="143" t="s">
        <v>672</v>
      </c>
    </row>
    <row r="165" spans="1:1" ht="12.75">
      <c r="A165" s="143" t="s">
        <v>674</v>
      </c>
    </row>
    <row r="166" spans="1:1" ht="12.75">
      <c r="A166" s="143" t="s">
        <v>673</v>
      </c>
    </row>
    <row r="167" spans="1:1" ht="12.75">
      <c r="A167" s="143"/>
    </row>
    <row r="168" spans="1:1" ht="12.75">
      <c r="A168" s="143" t="s">
        <v>735</v>
      </c>
    </row>
    <row r="169" spans="1:1" ht="12.75">
      <c r="A169" s="143" t="s">
        <v>728</v>
      </c>
    </row>
    <row r="170" spans="1:1" ht="12.75">
      <c r="A170" s="143" t="s">
        <v>699</v>
      </c>
    </row>
    <row r="171" spans="1:1" ht="12.75">
      <c r="A171" s="143"/>
    </row>
    <row r="172" spans="1:1" ht="12.75">
      <c r="A172" s="143" t="s">
        <v>689</v>
      </c>
    </row>
    <row r="173" spans="1:1" ht="12.75">
      <c r="A173" s="143" t="s">
        <v>690</v>
      </c>
    </row>
    <row r="174" spans="1:1" ht="12.75">
      <c r="A174" s="143" t="s">
        <v>691</v>
      </c>
    </row>
    <row r="175" spans="1:1" ht="12.75">
      <c r="A175" s="143"/>
    </row>
    <row r="176" spans="1:1" ht="12.75">
      <c r="A176" s="143" t="s">
        <v>659</v>
      </c>
    </row>
    <row r="177" spans="1:10" ht="12.75">
      <c r="A177" s="143" t="s">
        <v>660</v>
      </c>
    </row>
    <row r="179" spans="1:10" ht="12.75">
      <c r="A179" s="143"/>
    </row>
    <row r="180" spans="1:10" ht="12.75">
      <c r="A180" s="143" t="s">
        <v>661</v>
      </c>
    </row>
    <row r="181" spans="1:10" ht="12.75">
      <c r="A181" s="143" t="s">
        <v>663</v>
      </c>
    </row>
    <row r="182" spans="1:10" ht="12.75">
      <c r="A182" s="143" t="s">
        <v>662</v>
      </c>
    </row>
    <row r="183" spans="1:10" ht="12.75">
      <c r="A183" s="143"/>
    </row>
    <row r="185" spans="1:10" ht="12.75">
      <c r="A185" s="188" t="s">
        <v>643</v>
      </c>
      <c r="B185" s="161"/>
      <c r="C185" s="161"/>
      <c r="D185" s="161"/>
      <c r="E185" s="161"/>
      <c r="F185" s="161"/>
      <c r="G185" s="161"/>
      <c r="H185" s="161"/>
      <c r="I185" s="161"/>
    </row>
    <row r="186" spans="1:10" ht="12">
      <c r="A186" s="158"/>
      <c r="J186" s="207" t="s">
        <v>35</v>
      </c>
    </row>
    <row r="187" spans="1:10" ht="12.75">
      <c r="B187" s="96" t="s">
        <v>575</v>
      </c>
      <c r="J187" s="207" t="s">
        <v>431</v>
      </c>
    </row>
    <row r="188" spans="1:10">
      <c r="A188" s="200" t="e">
        <f>#REF!</f>
        <v>#REF!</v>
      </c>
      <c r="B188" s="193">
        <v>0</v>
      </c>
      <c r="C188" s="193">
        <v>0.1</v>
      </c>
      <c r="D188" s="193">
        <v>0.2</v>
      </c>
      <c r="E188" s="193">
        <v>0.3</v>
      </c>
      <c r="F188" s="193">
        <v>0.4</v>
      </c>
      <c r="G188" s="193">
        <v>0.5</v>
      </c>
      <c r="I188" s="193" t="s">
        <v>35</v>
      </c>
      <c r="J188" s="207" t="s">
        <v>202</v>
      </c>
    </row>
    <row r="189" spans="1:10" ht="12.75">
      <c r="A189" s="194">
        <v>20000</v>
      </c>
      <c r="B189" s="245">
        <v>1266.1499999999999</v>
      </c>
      <c r="C189" s="245">
        <v>812.67173913043473</v>
      </c>
      <c r="D189" s="245">
        <v>359.1934782608696</v>
      </c>
      <c r="E189" s="245">
        <v>-189.69035466109736</v>
      </c>
      <c r="F189" s="245">
        <v>-701.60804366812215</v>
      </c>
      <c r="G189" s="245">
        <v>-955.81503056768565</v>
      </c>
      <c r="I189" s="245">
        <f>AVERAGE(B189:G189)</f>
        <v>98.483631415733157</v>
      </c>
      <c r="J189" s="244">
        <f>I189/A189</f>
        <v>4.9241815707866581E-3</v>
      </c>
    </row>
    <row r="190" spans="1:10" ht="12.75">
      <c r="A190" s="183">
        <v>40000</v>
      </c>
      <c r="B190" s="245">
        <v>1266.1500000000001</v>
      </c>
      <c r="C190" s="245">
        <v>359.19347826086914</v>
      </c>
      <c r="D190" s="245">
        <v>-452.05400000000054</v>
      </c>
      <c r="E190" s="245">
        <v>-568.84404366812259</v>
      </c>
      <c r="F190" s="245">
        <v>-319.28999999999996</v>
      </c>
      <c r="G190" s="245">
        <v>-319.28999999999996</v>
      </c>
      <c r="H190" s="128"/>
      <c r="I190" s="245">
        <f t="shared" ref="I190:I193" si="1">AVERAGE(B190:G190)</f>
        <v>-5.6890942345423055</v>
      </c>
      <c r="J190" s="244">
        <f t="shared" ref="J190:J193" si="2">I190/A190</f>
        <v>-1.4222735586355765E-4</v>
      </c>
    </row>
    <row r="191" spans="1:10" ht="12.75">
      <c r="A191" s="183">
        <v>60000</v>
      </c>
      <c r="B191" s="245">
        <v>2682.5520000000015</v>
      </c>
      <c r="C191" s="245">
        <v>542.11721739130462</v>
      </c>
      <c r="D191" s="245">
        <v>-568.84404366812123</v>
      </c>
      <c r="E191" s="245">
        <v>-319.28999999999905</v>
      </c>
      <c r="F191" s="245">
        <v>-319.28999999999996</v>
      </c>
      <c r="G191" s="245">
        <v>-319.28999999999996</v>
      </c>
      <c r="I191" s="245">
        <f t="shared" si="1"/>
        <v>282.99252895386434</v>
      </c>
      <c r="J191" s="244">
        <f t="shared" si="2"/>
        <v>4.7165421492310726E-3</v>
      </c>
    </row>
    <row r="192" spans="1:10" ht="12.75">
      <c r="A192" s="183">
        <v>80000</v>
      </c>
      <c r="B192" s="245">
        <v>5282.5519999999997</v>
      </c>
      <c r="C192" s="245">
        <v>2524.3480000000018</v>
      </c>
      <c r="D192" s="245">
        <v>1617.1119999999992</v>
      </c>
      <c r="E192" s="245">
        <v>577.11200000000099</v>
      </c>
      <c r="F192" s="245">
        <v>-319.28999999999905</v>
      </c>
      <c r="G192" s="245">
        <v>-319.28999999999905</v>
      </c>
      <c r="I192" s="245">
        <f t="shared" si="1"/>
        <v>1560.4240000000007</v>
      </c>
      <c r="J192" s="244">
        <f t="shared" si="2"/>
        <v>1.9505300000000007E-2</v>
      </c>
    </row>
    <row r="193" spans="1:10" ht="12.75">
      <c r="A193" s="183">
        <v>120000</v>
      </c>
      <c r="B193" s="245">
        <v>6206.4340000000047</v>
      </c>
      <c r="C193" s="245">
        <v>2451.4399563318839</v>
      </c>
      <c r="D193" s="245">
        <v>1016.8240000000042</v>
      </c>
      <c r="E193" s="245">
        <v>-543.17599999999584</v>
      </c>
      <c r="F193" s="245">
        <v>-2103.1759999999958</v>
      </c>
      <c r="G193" s="245">
        <v>-2246.773999999994</v>
      </c>
      <c r="I193" s="245">
        <f t="shared" si="1"/>
        <v>796.92865938865123</v>
      </c>
      <c r="J193" s="244">
        <f t="shared" si="2"/>
        <v>6.6410721615720938E-3</v>
      </c>
    </row>
    <row r="194" spans="1:10" ht="12.75">
      <c r="A194" s="3" t="s">
        <v>268</v>
      </c>
      <c r="H194" s="128"/>
    </row>
    <row r="195" spans="1:10" ht="12.75">
      <c r="A195" s="196" t="s">
        <v>271</v>
      </c>
      <c r="D195" s="128"/>
      <c r="E195" s="128"/>
    </row>
    <row r="196" spans="1:10" ht="12.75">
      <c r="A196" s="197" t="s">
        <v>270</v>
      </c>
    </row>
    <row r="197" spans="1:10" ht="12.75">
      <c r="A197" s="175">
        <v>1.468</v>
      </c>
      <c r="B197" s="176" t="s">
        <v>254</v>
      </c>
      <c r="C197" s="177"/>
      <c r="D197" s="177"/>
    </row>
    <row r="199" spans="1:10" ht="12.75">
      <c r="A199" s="143"/>
    </row>
    <row r="200" spans="1:10" ht="12.75">
      <c r="A200" s="352" t="s">
        <v>644</v>
      </c>
    </row>
    <row r="201" spans="1:10" ht="12.75">
      <c r="A201" s="352" t="s">
        <v>645</v>
      </c>
    </row>
    <row r="202" spans="1:10" ht="12.75">
      <c r="A202" s="352" t="s">
        <v>646</v>
      </c>
    </row>
    <row r="203" spans="1:10" ht="12.75">
      <c r="A203" s="352"/>
    </row>
    <row r="204" spans="1:10" ht="12.75">
      <c r="A204" s="352"/>
    </row>
    <row r="205" spans="1:10" ht="12.75">
      <c r="A205" s="352" t="s">
        <v>640</v>
      </c>
    </row>
    <row r="206" spans="1:10" ht="12.75">
      <c r="A206" s="352" t="s">
        <v>647</v>
      </c>
    </row>
    <row r="207" spans="1:10" ht="12.75">
      <c r="A207" s="352" t="s">
        <v>648</v>
      </c>
    </row>
    <row r="208" spans="1:10" ht="12.75">
      <c r="A208" s="352" t="s">
        <v>649</v>
      </c>
    </row>
    <row r="209" spans="1:1" ht="12.75">
      <c r="A209" s="352"/>
    </row>
    <row r="210" spans="1:1" ht="12.75">
      <c r="A210" s="352" t="s">
        <v>650</v>
      </c>
    </row>
    <row r="211" spans="1:1" ht="12.75">
      <c r="A211" s="352" t="s">
        <v>651</v>
      </c>
    </row>
    <row r="212" spans="1:1" ht="12.75">
      <c r="A212" s="353" t="s">
        <v>675</v>
      </c>
    </row>
    <row r="213" spans="1:1" ht="12.75">
      <c r="A213" s="352" t="s">
        <v>652</v>
      </c>
    </row>
    <row r="214" spans="1:1" ht="12.75">
      <c r="A214" s="352"/>
    </row>
    <row r="215" spans="1:1" ht="12.75">
      <c r="A215" s="352"/>
    </row>
    <row r="216" spans="1:1" ht="12.75">
      <c r="A216" s="352" t="s">
        <v>676</v>
      </c>
    </row>
    <row r="217" spans="1:1" ht="12.75">
      <c r="A217" s="352" t="s">
        <v>639</v>
      </c>
    </row>
    <row r="218" spans="1:1" ht="12.75">
      <c r="A218" s="352" t="s">
        <v>653</v>
      </c>
    </row>
    <row r="219" spans="1:1" ht="12.75">
      <c r="A219" s="352" t="s">
        <v>654</v>
      </c>
    </row>
    <row r="220" spans="1:1" ht="12.75">
      <c r="A220" s="352" t="s">
        <v>729</v>
      </c>
    </row>
    <row r="221" spans="1:1" ht="12.75">
      <c r="A221" s="352" t="s">
        <v>655</v>
      </c>
    </row>
    <row r="222" spans="1:1" ht="12.75">
      <c r="A222" s="352"/>
    </row>
    <row r="223" spans="1:1" ht="12.75">
      <c r="A223" s="352" t="s">
        <v>641</v>
      </c>
    </row>
    <row r="224" spans="1:1" ht="12.75">
      <c r="A224" s="352" t="s">
        <v>642</v>
      </c>
    </row>
    <row r="225" spans="1:1" ht="12.75">
      <c r="A225" s="352"/>
    </row>
    <row r="226" spans="1:1" ht="12.75">
      <c r="A226" s="352" t="s">
        <v>685</v>
      </c>
    </row>
    <row r="227" spans="1:1" ht="12.75">
      <c r="A227" s="352" t="s">
        <v>677</v>
      </c>
    </row>
    <row r="228" spans="1:1" ht="12.75">
      <c r="A228" s="352"/>
    </row>
    <row r="229" spans="1:1" ht="12.75">
      <c r="A229" s="352" t="s">
        <v>684</v>
      </c>
    </row>
    <row r="230" spans="1:1" ht="12.75">
      <c r="A230" s="352" t="s">
        <v>678</v>
      </c>
    </row>
    <row r="231" spans="1:1" ht="12.75">
      <c r="A231" s="352" t="s">
        <v>679</v>
      </c>
    </row>
    <row r="232" spans="1:1" ht="12.75">
      <c r="A232" s="352" t="s">
        <v>680</v>
      </c>
    </row>
    <row r="233" spans="1:1" ht="12.75">
      <c r="A233" s="352" t="s">
        <v>681</v>
      </c>
    </row>
    <row r="234" spans="1:1" ht="12.75">
      <c r="A234" s="352" t="s">
        <v>682</v>
      </c>
    </row>
    <row r="235" spans="1:1" ht="12.75">
      <c r="A235" s="352"/>
    </row>
    <row r="236" spans="1:1" ht="12.75">
      <c r="A236" s="352" t="s">
        <v>683</v>
      </c>
    </row>
    <row r="237" spans="1:1" ht="12.75">
      <c r="A237" s="352" t="s">
        <v>686</v>
      </c>
    </row>
    <row r="238" spans="1:1" ht="12.75">
      <c r="A238" s="352" t="s">
        <v>687</v>
      </c>
    </row>
    <row r="239" spans="1:1" ht="12.75">
      <c r="A239" s="352"/>
    </row>
    <row r="240" spans="1:1" ht="12.75">
      <c r="A240" s="352" t="s">
        <v>996</v>
      </c>
    </row>
    <row r="241" spans="1:14" ht="12.75">
      <c r="A241" s="352" t="s">
        <v>995</v>
      </c>
    </row>
    <row r="242" spans="1:14" ht="12.75">
      <c r="A242" s="352" t="s">
        <v>997</v>
      </c>
    </row>
    <row r="243" spans="1:14" ht="12.75">
      <c r="A243" s="352"/>
    </row>
    <row r="244" spans="1:14" ht="12.75">
      <c r="A244" s="352" t="s">
        <v>692</v>
      </c>
      <c r="B244" s="352"/>
      <c r="C244" s="352"/>
      <c r="D244" s="352"/>
      <c r="E244" s="352"/>
      <c r="F244" s="352"/>
      <c r="G244" s="352"/>
      <c r="H244" s="352"/>
      <c r="I244" s="352"/>
      <c r="J244" s="352"/>
      <c r="K244" s="352"/>
      <c r="L244" s="352"/>
      <c r="M244" s="352"/>
      <c r="N244" s="352"/>
    </row>
    <row r="245" spans="1:14" ht="12.75">
      <c r="A245" s="352" t="s">
        <v>693</v>
      </c>
      <c r="B245" s="352"/>
      <c r="C245" s="352"/>
      <c r="D245" s="352"/>
      <c r="E245" s="352"/>
      <c r="F245" s="352"/>
      <c r="G245" s="352"/>
      <c r="H245" s="352"/>
      <c r="I245" s="352"/>
      <c r="J245" s="352"/>
      <c r="K245" s="352"/>
      <c r="L245" s="352"/>
      <c r="M245" s="352"/>
      <c r="N245" s="352"/>
    </row>
    <row r="246" spans="1:14" ht="12.75">
      <c r="A246" s="352" t="s">
        <v>694</v>
      </c>
      <c r="B246" s="352"/>
      <c r="C246" s="352"/>
      <c r="D246" s="352"/>
      <c r="E246" s="352"/>
      <c r="F246" s="352"/>
      <c r="G246" s="352"/>
      <c r="H246" s="352"/>
      <c r="I246" s="352"/>
      <c r="J246" s="352"/>
      <c r="K246" s="352"/>
      <c r="L246" s="352"/>
      <c r="M246" s="352"/>
      <c r="N246" s="352"/>
    </row>
    <row r="247" spans="1:14" ht="12.75">
      <c r="A247" s="352" t="s">
        <v>695</v>
      </c>
      <c r="B247" s="352"/>
      <c r="C247" s="352"/>
      <c r="D247" s="352"/>
      <c r="E247" s="352"/>
      <c r="F247" s="352"/>
      <c r="G247" s="352"/>
      <c r="H247" s="352"/>
      <c r="I247" s="352"/>
      <c r="J247" s="352"/>
      <c r="K247" s="352"/>
      <c r="L247" s="352"/>
      <c r="M247" s="352"/>
      <c r="N247" s="352"/>
    </row>
    <row r="248" spans="1:14" ht="12.75">
      <c r="A248" s="352"/>
      <c r="B248" s="352"/>
      <c r="C248" s="352"/>
      <c r="D248" s="352"/>
      <c r="E248" s="352"/>
      <c r="F248" s="352"/>
      <c r="G248" s="352"/>
      <c r="H248" s="352"/>
      <c r="I248" s="352"/>
      <c r="J248" s="352"/>
      <c r="K248" s="352"/>
      <c r="L248" s="352"/>
      <c r="M248" s="352"/>
      <c r="N248" s="352"/>
    </row>
    <row r="249" spans="1:14" ht="12.75">
      <c r="A249" s="352" t="s">
        <v>696</v>
      </c>
      <c r="B249" s="143"/>
      <c r="C249" s="143"/>
      <c r="D249" s="143"/>
      <c r="E249" s="143"/>
      <c r="F249" s="143"/>
      <c r="G249" s="143"/>
      <c r="H249" s="143"/>
      <c r="I249" s="143"/>
      <c r="J249" s="143"/>
      <c r="K249" s="143"/>
      <c r="L249" s="143"/>
      <c r="M249" s="143"/>
    </row>
    <row r="250" spans="1:14" ht="12.75">
      <c r="A250" s="352" t="s">
        <v>697</v>
      </c>
    </row>
    <row r="251" spans="1:14" ht="12.75">
      <c r="A251" s="352" t="s">
        <v>698</v>
      </c>
      <c r="B251" s="352"/>
      <c r="C251" s="352"/>
      <c r="D251" s="352"/>
      <c r="E251" s="352"/>
      <c r="F251" s="352"/>
      <c r="G251" s="352"/>
      <c r="H251" s="352"/>
      <c r="I251" s="352"/>
      <c r="J251" s="352"/>
      <c r="K251" s="352"/>
      <c r="L251" s="352"/>
      <c r="M251" s="352"/>
    </row>
    <row r="252" spans="1:14" ht="12.75">
      <c r="A252" s="352"/>
      <c r="B252" s="352"/>
      <c r="C252" s="352"/>
      <c r="D252" s="352"/>
      <c r="E252" s="352"/>
      <c r="F252" s="352"/>
      <c r="G252" s="352"/>
      <c r="H252" s="352"/>
      <c r="I252" s="352"/>
      <c r="J252" s="352"/>
      <c r="K252" s="352"/>
      <c r="L252" s="352"/>
      <c r="M252" s="352"/>
    </row>
    <row r="253" spans="1:14" ht="12.75">
      <c r="A253" s="354" t="s">
        <v>700</v>
      </c>
      <c r="B253" s="352"/>
      <c r="C253" s="352"/>
      <c r="D253" s="352"/>
      <c r="E253" s="352"/>
      <c r="F253" s="352"/>
      <c r="G253" s="352"/>
      <c r="H253" s="352"/>
      <c r="I253" s="352"/>
      <c r="J253" s="352"/>
      <c r="K253" s="352"/>
      <c r="L253" s="352"/>
      <c r="M253" s="352"/>
    </row>
    <row r="254" spans="1:14" ht="12.75">
      <c r="A254" s="352"/>
      <c r="B254" s="352"/>
      <c r="C254" s="352"/>
      <c r="D254" s="352"/>
      <c r="E254" s="352"/>
      <c r="F254" s="352"/>
      <c r="G254" s="352"/>
      <c r="H254" s="352"/>
      <c r="I254" s="352"/>
      <c r="J254" s="352"/>
      <c r="K254" s="352"/>
      <c r="L254" s="352"/>
      <c r="M254" s="352"/>
    </row>
    <row r="255" spans="1:14" ht="12.75">
      <c r="A255" s="352" t="s">
        <v>701</v>
      </c>
      <c r="B255" s="352"/>
      <c r="C255" s="352"/>
      <c r="D255" s="352"/>
      <c r="E255" s="352"/>
      <c r="F255" s="352"/>
      <c r="G255" s="352"/>
      <c r="H255" s="352"/>
      <c r="I255" s="352"/>
      <c r="J255" s="352"/>
      <c r="K255" s="352"/>
      <c r="L255" s="352"/>
      <c r="M255" s="352"/>
    </row>
    <row r="256" spans="1:14" ht="12.75">
      <c r="A256" s="352" t="s">
        <v>702</v>
      </c>
    </row>
    <row r="257" spans="1:6" ht="12.75">
      <c r="A257" s="352" t="s">
        <v>704</v>
      </c>
    </row>
    <row r="258" spans="1:6" ht="12.75">
      <c r="A258" s="352"/>
    </row>
    <row r="259" spans="1:6" ht="12.75">
      <c r="A259" s="352" t="s">
        <v>708</v>
      </c>
      <c r="F259" s="352" t="s">
        <v>705</v>
      </c>
    </row>
    <row r="260" spans="1:6" ht="12.75">
      <c r="B260" s="352" t="s">
        <v>703</v>
      </c>
    </row>
    <row r="261" spans="1:6" ht="12.75">
      <c r="A261" s="352" t="s">
        <v>709</v>
      </c>
      <c r="E261" s="352" t="s">
        <v>706</v>
      </c>
    </row>
    <row r="262" spans="1:6" ht="12.75">
      <c r="A262" s="352" t="s">
        <v>710</v>
      </c>
      <c r="E262" s="143" t="s">
        <v>707</v>
      </c>
    </row>
    <row r="263" spans="1:6" ht="12.75">
      <c r="A263" s="352"/>
    </row>
    <row r="266" spans="1:6" ht="12.75">
      <c r="A266" s="352"/>
    </row>
    <row r="267" spans="1:6" ht="12.75">
      <c r="A267" s="352"/>
    </row>
    <row r="268" spans="1:6" ht="12.75">
      <c r="A268" s="352"/>
    </row>
    <row r="269" spans="1:6" ht="12.75">
      <c r="A269" s="352"/>
    </row>
    <row r="270" spans="1:6" ht="12.75">
      <c r="A270" s="352"/>
    </row>
    <row r="271" spans="1:6" ht="12.75">
      <c r="A271" s="352"/>
    </row>
    <row r="272" spans="1:6" ht="12.75">
      <c r="A272" s="35"/>
    </row>
    <row r="273" spans="1:16" ht="18">
      <c r="A273" s="138" t="s">
        <v>8</v>
      </c>
    </row>
    <row r="274" spans="1:16" ht="12.75">
      <c r="A274" s="35"/>
    </row>
    <row r="275" spans="1:16" ht="12.75">
      <c r="A275" s="44" t="s">
        <v>110</v>
      </c>
    </row>
    <row r="276" spans="1:16" ht="12.75">
      <c r="A276" s="116" t="s">
        <v>61</v>
      </c>
      <c r="P276" s="307" t="s">
        <v>534</v>
      </c>
    </row>
    <row r="277" spans="1:16" ht="12.75">
      <c r="A277" s="35" t="s">
        <v>45</v>
      </c>
    </row>
    <row r="278" spans="1:16" ht="12.75">
      <c r="A278" s="35" t="s">
        <v>46</v>
      </c>
      <c r="B278" s="44"/>
    </row>
    <row r="279" spans="1:16" ht="12.75">
      <c r="A279" s="35" t="s">
        <v>47</v>
      </c>
    </row>
    <row r="280" spans="1:16" ht="12.75">
      <c r="A280" s="35" t="s">
        <v>48</v>
      </c>
    </row>
    <row r="281" spans="1:16" ht="12.75">
      <c r="A281" s="35" t="s">
        <v>49</v>
      </c>
    </row>
    <row r="282" spans="1:16" ht="12.75">
      <c r="A282" s="35" t="s">
        <v>50</v>
      </c>
    </row>
    <row r="283" spans="1:16" ht="12.75">
      <c r="A283" s="35" t="s">
        <v>51</v>
      </c>
    </row>
    <row r="284" spans="1:16" ht="12.75">
      <c r="A284" s="35"/>
    </row>
    <row r="285" spans="1:16" ht="12.75">
      <c r="A285" s="35" t="s">
        <v>52</v>
      </c>
      <c r="P285" s="307" t="s">
        <v>534</v>
      </c>
    </row>
    <row r="286" spans="1:16" ht="12.75">
      <c r="A286" s="44" t="s">
        <v>53</v>
      </c>
    </row>
    <row r="287" spans="1:16" ht="12.75">
      <c r="A287" s="35" t="s">
        <v>54</v>
      </c>
    </row>
    <row r="288" spans="1:16" ht="12.75">
      <c r="A288" s="143" t="s">
        <v>523</v>
      </c>
    </row>
    <row r="289" spans="1:16" ht="12.75">
      <c r="A289" s="35" t="s">
        <v>55</v>
      </c>
    </row>
    <row r="290" spans="1:16" ht="12.75">
      <c r="A290" s="35" t="s">
        <v>65</v>
      </c>
    </row>
    <row r="291" spans="1:16" ht="12.75">
      <c r="A291" s="143" t="s">
        <v>730</v>
      </c>
    </row>
    <row r="292" spans="1:16" ht="12.75">
      <c r="A292" s="35" t="s">
        <v>62</v>
      </c>
    </row>
    <row r="293" spans="1:16" ht="12.75">
      <c r="A293" s="35" t="s">
        <v>63</v>
      </c>
    </row>
    <row r="294" spans="1:16" ht="12.75">
      <c r="A294" s="35" t="s">
        <v>64</v>
      </c>
    </row>
    <row r="295" spans="1:16" ht="12.75">
      <c r="A295" s="35"/>
    </row>
    <row r="296" spans="1:16" ht="12.75">
      <c r="A296" s="35" t="s">
        <v>57</v>
      </c>
      <c r="P296" s="307" t="s">
        <v>534</v>
      </c>
    </row>
    <row r="297" spans="1:16" ht="12.75">
      <c r="A297" s="35" t="s">
        <v>56</v>
      </c>
    </row>
    <row r="298" spans="1:16" ht="12.75">
      <c r="A298" s="35" t="s">
        <v>335</v>
      </c>
    </row>
    <row r="299" spans="1:16" ht="12.75">
      <c r="A299" s="35" t="s">
        <v>58</v>
      </c>
    </row>
    <row r="300" spans="1:16" ht="12.75">
      <c r="A300" s="35"/>
    </row>
    <row r="301" spans="1:16" ht="12.75">
      <c r="A301" s="116" t="s">
        <v>217</v>
      </c>
      <c r="P301" s="307" t="s">
        <v>534</v>
      </c>
    </row>
    <row r="302" spans="1:16" ht="12.75">
      <c r="A302" s="35"/>
    </row>
    <row r="303" spans="1:16" ht="12.75">
      <c r="A303" s="116" t="s">
        <v>59</v>
      </c>
      <c r="P303" s="307" t="s">
        <v>534</v>
      </c>
    </row>
    <row r="304" spans="1:16" ht="12.75">
      <c r="A304" s="35" t="s">
        <v>7</v>
      </c>
    </row>
    <row r="305" spans="1:16" ht="12.75">
      <c r="A305" s="35" t="s">
        <v>2</v>
      </c>
    </row>
    <row r="306" spans="1:16" ht="12.75">
      <c r="A306" s="35" t="s">
        <v>3</v>
      </c>
    </row>
    <row r="307" spans="1:16" ht="12.75">
      <c r="A307" s="35" t="s">
        <v>4</v>
      </c>
    </row>
    <row r="308" spans="1:16" ht="12.75">
      <c r="A308" s="35" t="s">
        <v>5</v>
      </c>
    </row>
    <row r="309" spans="1:16" ht="12.75">
      <c r="A309" s="143" t="s">
        <v>731</v>
      </c>
    </row>
    <row r="310" spans="1:16" ht="12.75">
      <c r="A310" s="35" t="s">
        <v>6</v>
      </c>
    </row>
    <row r="311" spans="1:16" ht="12.75">
      <c r="A311" s="35" t="s">
        <v>70</v>
      </c>
    </row>
    <row r="312" spans="1:16" ht="12.75">
      <c r="A312" s="35"/>
    </row>
    <row r="314" spans="1:16" ht="12.75">
      <c r="A314" s="113" t="s">
        <v>60</v>
      </c>
      <c r="P314" s="307" t="s">
        <v>534</v>
      </c>
    </row>
    <row r="315" spans="1:16" ht="12.75">
      <c r="A315" s="35" t="s">
        <v>66</v>
      </c>
    </row>
    <row r="316" spans="1:16" ht="12.75">
      <c r="A316" s="143" t="s">
        <v>332</v>
      </c>
    </row>
    <row r="317" spans="1:16" ht="12.75">
      <c r="A317" s="143" t="s">
        <v>333</v>
      </c>
    </row>
    <row r="318" spans="1:16" ht="12.75">
      <c r="A318" s="143" t="s">
        <v>334</v>
      </c>
    </row>
    <row r="319" spans="1:16" ht="12.75">
      <c r="A319" s="143"/>
    </row>
    <row r="321" spans="1:16" ht="12.75">
      <c r="A321" s="116" t="s">
        <v>524</v>
      </c>
      <c r="P321" s="307" t="s">
        <v>534</v>
      </c>
    </row>
    <row r="322" spans="1:16" ht="12.75">
      <c r="A322" s="143" t="s">
        <v>525</v>
      </c>
    </row>
    <row r="323" spans="1:16" ht="12.75">
      <c r="A323" s="143" t="s">
        <v>526</v>
      </c>
    </row>
    <row r="324" spans="1:16" ht="12.75">
      <c r="A324" s="35"/>
    </row>
    <row r="325" spans="1:16" ht="12.75">
      <c r="A325" s="35"/>
    </row>
    <row r="326" spans="1:16" ht="12.75">
      <c r="A326" s="113" t="s">
        <v>9</v>
      </c>
      <c r="P326" s="307" t="s">
        <v>534</v>
      </c>
    </row>
    <row r="327" spans="1:16" ht="12.75">
      <c r="A327" s="113" t="s">
        <v>10</v>
      </c>
    </row>
    <row r="328" spans="1:16" ht="12.75">
      <c r="A328" s="113" t="s">
        <v>11</v>
      </c>
    </row>
    <row r="329" spans="1:16" ht="12.75">
      <c r="A329" s="113" t="s">
        <v>732</v>
      </c>
    </row>
    <row r="330" spans="1:16" ht="12.75">
      <c r="A330" s="113" t="s">
        <v>14</v>
      </c>
    </row>
    <row r="331" spans="1:16" ht="12.75">
      <c r="A331" s="113" t="s">
        <v>15</v>
      </c>
    </row>
    <row r="332" spans="1:16" ht="12.75">
      <c r="A332" s="35"/>
    </row>
    <row r="333" spans="1:16" ht="12.75">
      <c r="A333" s="113" t="s">
        <v>214</v>
      </c>
      <c r="P333" s="307" t="s">
        <v>534</v>
      </c>
    </row>
    <row r="334" spans="1:16" ht="12.75">
      <c r="A334" s="143" t="s">
        <v>215</v>
      </c>
    </row>
    <row r="335" spans="1:16" ht="12.75">
      <c r="A335" s="143" t="s">
        <v>216</v>
      </c>
    </row>
    <row r="337" spans="1:19" ht="12.75">
      <c r="A337" s="113" t="s">
        <v>330</v>
      </c>
      <c r="P337" s="307" t="s">
        <v>534</v>
      </c>
    </row>
    <row r="338" spans="1:19" ht="12.75">
      <c r="A338" s="143" t="s">
        <v>322</v>
      </c>
    </row>
    <row r="339" spans="1:19" ht="12.75">
      <c r="A339" s="143" t="s">
        <v>323</v>
      </c>
    </row>
    <row r="340" spans="1:19" ht="12.75">
      <c r="A340" s="143" t="s">
        <v>331</v>
      </c>
    </row>
    <row r="341" spans="1:19" ht="12.75">
      <c r="A341" s="143"/>
    </row>
    <row r="342" spans="1:19" ht="12.75">
      <c r="A342" s="143" t="s">
        <v>325</v>
      </c>
      <c r="P342" s="307" t="s">
        <v>534</v>
      </c>
    </row>
    <row r="343" spans="1:19" ht="12.75">
      <c r="A343" s="143" t="s">
        <v>324</v>
      </c>
    </row>
    <row r="344" spans="1:19" ht="12.75">
      <c r="A344" s="143"/>
    </row>
    <row r="345" spans="1:19" ht="12.75">
      <c r="A345" s="215" t="s">
        <v>326</v>
      </c>
      <c r="R345" s="143"/>
    </row>
    <row r="346" spans="1:19" ht="12.75">
      <c r="A346" s="143" t="s">
        <v>327</v>
      </c>
      <c r="Q346" s="307" t="s">
        <v>534</v>
      </c>
      <c r="R346" s="143"/>
      <c r="S346" s="143"/>
    </row>
    <row r="347" spans="1:19" ht="12.75">
      <c r="A347" s="143" t="s">
        <v>328</v>
      </c>
      <c r="R347" s="143"/>
      <c r="S347" s="143"/>
    </row>
    <row r="348" spans="1:19" ht="12.75">
      <c r="A348" s="143" t="s">
        <v>329</v>
      </c>
      <c r="R348" s="143"/>
      <c r="S348" s="143"/>
    </row>
    <row r="349" spans="1:19" ht="12.75">
      <c r="A349" s="143"/>
    </row>
    <row r="350" spans="1:19" ht="12.75">
      <c r="A350" s="113" t="s">
        <v>527</v>
      </c>
      <c r="E350" s="143" t="s">
        <v>528</v>
      </c>
      <c r="Q350" s="307" t="s">
        <v>534</v>
      </c>
    </row>
    <row r="351" spans="1:19" ht="12.75">
      <c r="A351" s="143" t="s">
        <v>529</v>
      </c>
    </row>
    <row r="352" spans="1:19" ht="12.75">
      <c r="A352" s="143" t="s">
        <v>499</v>
      </c>
    </row>
    <row r="353" spans="1:17" ht="12.75">
      <c r="A353" s="143" t="s">
        <v>500</v>
      </c>
    </row>
    <row r="354" spans="1:17" ht="12.75">
      <c r="A354" s="35"/>
    </row>
    <row r="355" spans="1:17" ht="15.75">
      <c r="A355" s="323" t="s">
        <v>573</v>
      </c>
      <c r="B355" s="324"/>
      <c r="C355" s="324"/>
      <c r="D355" s="324"/>
      <c r="E355" s="324"/>
      <c r="F355" s="161"/>
      <c r="Q355" s="307" t="s">
        <v>534</v>
      </c>
    </row>
    <row r="356" spans="1:17" ht="12.75">
      <c r="A356" s="113"/>
    </row>
    <row r="357" spans="1:17" ht="12.75">
      <c r="A357" s="113" t="s">
        <v>998</v>
      </c>
    </row>
    <row r="358" spans="1:17">
      <c r="A358" s="205"/>
    </row>
    <row r="359" spans="1:17" ht="12.75">
      <c r="A359" s="113" t="s">
        <v>561</v>
      </c>
    </row>
    <row r="360" spans="1:17" ht="12.75">
      <c r="B360" s="143" t="s">
        <v>740</v>
      </c>
    </row>
    <row r="361" spans="1:17" ht="12">
      <c r="B361" s="160" t="s">
        <v>572</v>
      </c>
    </row>
    <row r="362" spans="1:17" ht="12">
      <c r="A362" s="160"/>
    </row>
    <row r="363" spans="1:17" ht="12.75">
      <c r="A363" s="113" t="s">
        <v>26</v>
      </c>
    </row>
    <row r="364" spans="1:17" ht="12.75">
      <c r="B364" s="35" t="s">
        <v>25</v>
      </c>
    </row>
    <row r="365" spans="1:17" ht="12.75">
      <c r="A365" s="35"/>
      <c r="B365" t="s">
        <v>28</v>
      </c>
    </row>
    <row r="366" spans="1:17" ht="12.75">
      <c r="A366" s="35"/>
      <c r="B366" t="s">
        <v>27</v>
      </c>
    </row>
    <row r="367" spans="1:17" ht="12.75">
      <c r="A367" s="35"/>
    </row>
    <row r="368" spans="1:17" ht="12.75">
      <c r="A368" s="35"/>
    </row>
    <row r="369" spans="1:2" ht="12.75">
      <c r="A369" s="113" t="s">
        <v>219</v>
      </c>
    </row>
    <row r="370" spans="1:2" ht="12.75">
      <c r="A370" s="35"/>
    </row>
    <row r="371" spans="1:2" ht="12.75">
      <c r="B371" s="143" t="s">
        <v>521</v>
      </c>
    </row>
    <row r="372" spans="1:2" ht="12.75">
      <c r="B372" s="215" t="s">
        <v>562</v>
      </c>
    </row>
    <row r="373" spans="1:2" ht="12.75">
      <c r="B373" s="215" t="s">
        <v>563</v>
      </c>
    </row>
    <row r="374" spans="1:2" ht="12.75">
      <c r="A374" s="143"/>
    </row>
    <row r="375" spans="1:2" ht="12.75">
      <c r="A375" s="113" t="s">
        <v>733</v>
      </c>
    </row>
    <row r="376" spans="1:2" ht="12.75">
      <c r="A376" s="143"/>
    </row>
    <row r="377" spans="1:2" ht="12.75">
      <c r="B377" s="143" t="s">
        <v>225</v>
      </c>
    </row>
    <row r="378" spans="1:2" ht="12.75">
      <c r="B378" s="143" t="s">
        <v>1001</v>
      </c>
    </row>
    <row r="379" spans="1:2" ht="12.75">
      <c r="B379" s="143"/>
    </row>
    <row r="380" spans="1:2">
      <c r="B380" s="25" t="s">
        <v>1002</v>
      </c>
    </row>
    <row r="381" spans="1:2">
      <c r="B381" s="25" t="s">
        <v>1004</v>
      </c>
    </row>
    <row r="382" spans="1:2">
      <c r="B382" s="407" t="s">
        <v>1003</v>
      </c>
    </row>
    <row r="383" spans="1:2" ht="12.75">
      <c r="A383" s="143"/>
    </row>
    <row r="384" spans="1:2" ht="12.75">
      <c r="A384" s="113" t="s">
        <v>734</v>
      </c>
      <c r="B384" s="141"/>
    </row>
    <row r="385" spans="1:5" ht="12.75">
      <c r="A385" s="35"/>
    </row>
    <row r="386" spans="1:5" ht="12.75">
      <c r="B386" s="143" t="s">
        <v>226</v>
      </c>
    </row>
    <row r="387" spans="1:5" ht="12.75">
      <c r="A387" s="35"/>
    </row>
    <row r="388" spans="1:5" ht="12.75">
      <c r="A388" s="35"/>
    </row>
    <row r="389" spans="1:5" ht="12.75">
      <c r="A389" s="35"/>
    </row>
    <row r="390" spans="1:5" ht="12.75">
      <c r="A390" s="35"/>
      <c r="B390" s="180" t="s">
        <v>220</v>
      </c>
    </row>
    <row r="391" spans="1:5" ht="12.75">
      <c r="A391" s="35"/>
    </row>
    <row r="393" spans="1:5" ht="12.75">
      <c r="A393" s="113" t="s">
        <v>574</v>
      </c>
      <c r="B393" s="26"/>
      <c r="C393" s="26"/>
      <c r="D393" s="26"/>
      <c r="E393" s="26"/>
    </row>
  </sheetData>
  <sheetProtection sheet="1" objects="1" scenarios="1"/>
  <mergeCells count="2">
    <mergeCell ref="A34:D34"/>
    <mergeCell ref="I34:M34"/>
  </mergeCells>
  <phoneticPr fontId="0" type="noConversion"/>
  <conditionalFormatting sqref="A38:D38">
    <cfRule type="cellIs" dxfId="18" priority="12" operator="notEqual">
      <formula>0</formula>
    </cfRule>
  </conditionalFormatting>
  <conditionalFormatting sqref="I36">
    <cfRule type="cellIs" dxfId="17" priority="10" operator="equal">
      <formula>"ERROR!"</formula>
    </cfRule>
  </conditionalFormatting>
  <conditionalFormatting sqref="J36">
    <cfRule type="cellIs" dxfId="16" priority="8" operator="equal">
      <formula>"ERROR!"</formula>
    </cfRule>
  </conditionalFormatting>
  <conditionalFormatting sqref="K36">
    <cfRule type="cellIs" dxfId="15" priority="2" operator="equal">
      <formula>"ERROR!"</formula>
    </cfRule>
  </conditionalFormatting>
  <conditionalFormatting sqref="L36">
    <cfRule type="cellIs" dxfId="14" priority="1" operator="equal">
      <formula>"ERROR!"</formula>
    </cfRule>
  </conditionalFormatting>
  <hyperlinks>
    <hyperlink ref="F259" r:id="rId1"/>
    <hyperlink ref="A49" location="'Read Me'!Notes.To.Developers" display="Notes To Developers.  Likely not of interest to any users"/>
  </hyperlinks>
  <pageMargins left="0.75" right="0.75" top="1" bottom="1" header="0.5" footer="0.5"/>
  <pageSetup orientation="portrait" horizontalDpi="180" verticalDpi="180" r:id="rId2"/>
  <headerFooter alignWithMargins="0"/>
  <ignoredErrors>
    <ignoredError sqref="I189:I193" formulaRange="1"/>
  </ignoredErrors>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AC285"/>
  <sheetViews>
    <sheetView topLeftCell="A91" zoomScale="90" zoomScaleNormal="90" workbookViewId="0">
      <selection activeCell="F118" sqref="F118"/>
    </sheetView>
    <sheetView zoomScale="90" zoomScaleNormal="90" workbookViewId="1">
      <selection activeCell="A27" sqref="A27:C27"/>
    </sheetView>
  </sheetViews>
  <sheetFormatPr defaultRowHeight="11.25"/>
  <cols>
    <col min="1" max="1" width="18.5" customWidth="1"/>
    <col min="2" max="2" width="15.5" customWidth="1"/>
    <col min="3" max="3" width="11.5" customWidth="1"/>
    <col min="4" max="5" width="14.6640625" customWidth="1"/>
    <col min="6" max="6" width="12.1640625" customWidth="1"/>
    <col min="7" max="7" width="11.6640625" customWidth="1"/>
    <col min="8" max="8" width="12.6640625" customWidth="1"/>
    <col min="9" max="9" width="14.83203125" customWidth="1"/>
    <col min="10" max="10" width="13.5" customWidth="1"/>
    <col min="11" max="11" width="11.33203125" customWidth="1"/>
    <col min="12" max="12" width="17.5" customWidth="1"/>
    <col min="13" max="13" width="11" customWidth="1"/>
    <col min="14" max="14" width="9.5" bestFit="1" customWidth="1"/>
    <col min="15" max="15" width="9.83203125" bestFit="1" customWidth="1"/>
    <col min="16" max="16" width="14.1640625" bestFit="1" customWidth="1"/>
    <col min="17" max="18" width="9.6640625" bestFit="1" customWidth="1"/>
    <col min="25" max="25" width="13.83203125" customWidth="1"/>
  </cols>
  <sheetData>
    <row r="3" spans="1:13" ht="18">
      <c r="A3" s="320" t="s">
        <v>569</v>
      </c>
      <c r="B3" s="161"/>
      <c r="C3" s="161"/>
      <c r="D3" s="161"/>
      <c r="E3" s="161"/>
      <c r="F3" s="161"/>
      <c r="G3" s="161"/>
      <c r="H3" s="161"/>
      <c r="I3" s="161"/>
      <c r="J3" s="161"/>
      <c r="K3" s="161"/>
    </row>
    <row r="4" spans="1:13">
      <c r="A4" s="24" t="s">
        <v>129</v>
      </c>
    </row>
    <row r="6" spans="1:13" ht="12.75">
      <c r="A6" s="22" t="s">
        <v>880</v>
      </c>
      <c r="K6" s="31"/>
      <c r="M6" s="141"/>
    </row>
    <row r="7" spans="1:13" ht="12" thickBot="1">
      <c r="M7" s="141"/>
    </row>
    <row r="8" spans="1:13" ht="14.25" thickTop="1" thickBot="1">
      <c r="A8" s="319" t="s">
        <v>218</v>
      </c>
      <c r="B8" s="2"/>
      <c r="D8" s="2"/>
      <c r="E8" s="2"/>
      <c r="F8" s="2"/>
      <c r="G8" s="2"/>
      <c r="I8" s="109"/>
      <c r="M8" s="141"/>
    </row>
    <row r="9" spans="1:13" ht="13.5" thickTop="1">
      <c r="A9" s="22" t="s">
        <v>440</v>
      </c>
      <c r="B9" s="2"/>
      <c r="D9" s="2"/>
      <c r="E9" s="2"/>
      <c r="F9" s="2"/>
      <c r="G9" s="2"/>
      <c r="H9" s="2"/>
      <c r="I9" s="2"/>
      <c r="M9" s="142"/>
    </row>
    <row r="10" spans="1:13" ht="12.75">
      <c r="A10" s="22" t="s">
        <v>441</v>
      </c>
      <c r="B10" s="2"/>
      <c r="D10" s="2"/>
      <c r="E10" s="2"/>
      <c r="F10" s="2"/>
      <c r="G10" s="2"/>
      <c r="H10" s="2"/>
      <c r="I10" s="2"/>
      <c r="M10" s="144"/>
    </row>
    <row r="11" spans="1:13" ht="12.75">
      <c r="A11" s="22" t="s">
        <v>442</v>
      </c>
      <c r="B11" s="2"/>
      <c r="D11" s="2"/>
      <c r="E11" s="2"/>
      <c r="F11" s="2"/>
      <c r="G11" s="2"/>
      <c r="H11" s="2"/>
      <c r="I11" s="2"/>
    </row>
    <row r="12" spans="1:13" ht="12.75">
      <c r="A12" s="22"/>
      <c r="B12" s="2"/>
      <c r="D12" s="2"/>
      <c r="E12" s="2"/>
      <c r="F12" s="2"/>
      <c r="G12" s="2"/>
      <c r="H12" s="2"/>
      <c r="I12" s="2"/>
    </row>
    <row r="13" spans="1:13" ht="12.75">
      <c r="A13" s="22" t="s">
        <v>439</v>
      </c>
      <c r="B13" s="2"/>
      <c r="D13" s="2"/>
      <c r="E13" s="2"/>
      <c r="F13" s="2"/>
      <c r="G13" s="2"/>
      <c r="H13" s="2"/>
      <c r="I13" s="2"/>
    </row>
    <row r="15" spans="1:13" ht="12">
      <c r="A15" s="318" t="s">
        <v>567</v>
      </c>
    </row>
    <row r="16" spans="1:13" ht="12.75">
      <c r="B16" s="35"/>
    </row>
    <row r="17" spans="1:10" ht="15.75">
      <c r="A17" s="126" t="s">
        <v>939</v>
      </c>
      <c r="B17" s="35"/>
    </row>
    <row r="18" spans="1:10" ht="12.75">
      <c r="A18" s="143" t="s">
        <v>931</v>
      </c>
      <c r="B18" s="143" t="s">
        <v>932</v>
      </c>
    </row>
    <row r="19" spans="1:10" ht="12.75">
      <c r="A19" s="143" t="s">
        <v>934</v>
      </c>
      <c r="B19" s="35" t="s">
        <v>933</v>
      </c>
    </row>
    <row r="20" spans="1:10" ht="12.75">
      <c r="A20" s="143" t="s">
        <v>936</v>
      </c>
      <c r="B20" s="35" t="s">
        <v>935</v>
      </c>
    </row>
    <row r="21" spans="1:10" ht="12.75">
      <c r="A21" s="143" t="s">
        <v>938</v>
      </c>
      <c r="B21" s="35" t="s">
        <v>937</v>
      </c>
    </row>
    <row r="22" spans="1:10" ht="12.75">
      <c r="A22" s="143" t="s">
        <v>947</v>
      </c>
      <c r="B22" s="143" t="s">
        <v>977</v>
      </c>
    </row>
    <row r="23" spans="1:10" ht="12.75">
      <c r="A23" s="143" t="s">
        <v>946</v>
      </c>
      <c r="B23" s="143" t="s">
        <v>948</v>
      </c>
    </row>
    <row r="24" spans="1:10" ht="12.75">
      <c r="A24" s="143" t="s">
        <v>942</v>
      </c>
      <c r="B24" s="35" t="s">
        <v>940</v>
      </c>
    </row>
    <row r="25" spans="1:10" ht="12.75">
      <c r="A25" s="143" t="s">
        <v>943</v>
      </c>
      <c r="B25" s="35" t="s">
        <v>941</v>
      </c>
    </row>
    <row r="26" spans="1:10" ht="12.75">
      <c r="B26" s="35"/>
    </row>
    <row r="27" spans="1:10" ht="12.75">
      <c r="A27" s="143" t="s">
        <v>944</v>
      </c>
      <c r="B27" s="35" t="s">
        <v>945</v>
      </c>
    </row>
    <row r="28" spans="1:10" ht="12.75">
      <c r="B28" s="35"/>
    </row>
    <row r="29" spans="1:10" ht="12.75">
      <c r="B29" s="35"/>
    </row>
    <row r="30" spans="1:10">
      <c r="A30" s="25"/>
      <c r="D30" s="25"/>
    </row>
    <row r="31" spans="1:10" ht="18">
      <c r="A31" s="395" t="s">
        <v>246</v>
      </c>
      <c r="B31" s="395"/>
      <c r="C31" s="395"/>
      <c r="D31" s="395"/>
      <c r="E31" s="395"/>
      <c r="F31" s="395"/>
      <c r="G31" s="395"/>
      <c r="H31" s="395"/>
      <c r="I31" s="395"/>
      <c r="J31" s="395"/>
    </row>
    <row r="32" spans="1:10">
      <c r="A32" s="25"/>
      <c r="D32" s="25"/>
    </row>
    <row r="33" spans="1:18" ht="12">
      <c r="A33" s="276" t="s">
        <v>457</v>
      </c>
      <c r="D33" s="25"/>
    </row>
    <row r="34" spans="1:18" ht="12">
      <c r="A34" s="276" t="s">
        <v>458</v>
      </c>
      <c r="D34" s="25"/>
    </row>
    <row r="35" spans="1:18">
      <c r="A35" s="25"/>
      <c r="D35" s="25"/>
    </row>
    <row r="36" spans="1:18">
      <c r="A36" s="25"/>
      <c r="D36" s="25"/>
    </row>
    <row r="37" spans="1:18" ht="12.75">
      <c r="A37" s="396" t="s">
        <v>42</v>
      </c>
      <c r="B37" s="396"/>
      <c r="C37" s="396"/>
      <c r="D37" s="396"/>
      <c r="F37" s="396" t="s">
        <v>43</v>
      </c>
      <c r="G37" s="396"/>
      <c r="H37" s="396"/>
      <c r="I37" s="396"/>
    </row>
    <row r="38" spans="1:18" ht="12.75">
      <c r="A38" s="34" t="s">
        <v>132</v>
      </c>
      <c r="B38" s="34">
        <v>2800</v>
      </c>
      <c r="C38" s="25"/>
      <c r="F38" s="34" t="s">
        <v>132</v>
      </c>
      <c r="G38" s="34">
        <v>5600</v>
      </c>
      <c r="M38" s="27"/>
    </row>
    <row r="39" spans="1:18" ht="12.75">
      <c r="A39" s="34" t="s">
        <v>134</v>
      </c>
      <c r="B39" s="34">
        <v>4400</v>
      </c>
      <c r="C39" s="25"/>
      <c r="F39" s="34" t="s">
        <v>134</v>
      </c>
      <c r="G39" s="34">
        <v>7350</v>
      </c>
    </row>
    <row r="40" spans="1:18" ht="12.75">
      <c r="A40" s="34" t="s">
        <v>136</v>
      </c>
      <c r="B40" s="29">
        <f>B38+B39</f>
        <v>7200</v>
      </c>
      <c r="C40" s="25"/>
      <c r="F40" s="34" t="s">
        <v>136</v>
      </c>
      <c r="G40" s="29">
        <f>G38+G39</f>
        <v>12950</v>
      </c>
      <c r="M40" s="397" t="s">
        <v>168</v>
      </c>
      <c r="N40" s="397"/>
    </row>
    <row r="41" spans="1:18" ht="12.75">
      <c r="A41" s="394" t="s">
        <v>154</v>
      </c>
      <c r="B41" s="394"/>
      <c r="C41" s="30"/>
      <c r="D41" s="31" t="s">
        <v>155</v>
      </c>
      <c r="F41" s="394" t="s">
        <v>127</v>
      </c>
      <c r="G41" s="394"/>
      <c r="H41" s="30"/>
      <c r="I41" s="31" t="s">
        <v>155</v>
      </c>
      <c r="M41" s="97" t="s">
        <v>131</v>
      </c>
      <c r="N41" s="97" t="s">
        <v>137</v>
      </c>
      <c r="O41" s="97" t="s">
        <v>138</v>
      </c>
      <c r="P41" s="97" t="s">
        <v>139</v>
      </c>
    </row>
    <row r="42" spans="1:18" ht="12.75">
      <c r="A42" s="32" t="s">
        <v>156</v>
      </c>
      <c r="B42" s="32" t="s">
        <v>157</v>
      </c>
      <c r="C42" s="32" t="s">
        <v>158</v>
      </c>
      <c r="D42" s="31" t="s">
        <v>130</v>
      </c>
      <c r="F42" s="32" t="s">
        <v>156</v>
      </c>
      <c r="G42" s="32" t="s">
        <v>157</v>
      </c>
      <c r="H42" s="32" t="s">
        <v>158</v>
      </c>
      <c r="I42" s="31" t="s">
        <v>130</v>
      </c>
      <c r="M42" s="97" t="s">
        <v>227</v>
      </c>
      <c r="N42" s="97" t="s">
        <v>227</v>
      </c>
    </row>
    <row r="43" spans="1:18" ht="12.75">
      <c r="A43" s="37">
        <v>0</v>
      </c>
      <c r="B43" s="155">
        <f>A44</f>
        <v>26250</v>
      </c>
      <c r="C43" s="38">
        <v>0.15</v>
      </c>
      <c r="D43" s="46">
        <v>0</v>
      </c>
      <c r="F43" s="37">
        <v>0</v>
      </c>
      <c r="G43" s="41">
        <f>F44</f>
        <v>43850</v>
      </c>
      <c r="H43" s="38">
        <v>0.15</v>
      </c>
      <c r="I43" s="46">
        <v>0</v>
      </c>
      <c r="L43" s="51">
        <f>C43</f>
        <v>0.15</v>
      </c>
      <c r="M43" s="52">
        <f>B43-A43</f>
        <v>26250</v>
      </c>
      <c r="N43" s="53">
        <f>G43-F43</f>
        <v>43850</v>
      </c>
      <c r="O43" s="54">
        <f>N43/M43</f>
        <v>1.6704761904761904</v>
      </c>
      <c r="P43" s="54">
        <f>G43/B43</f>
        <v>1.6704761904761904</v>
      </c>
    </row>
    <row r="44" spans="1:18" ht="12.75">
      <c r="A44" s="37">
        <v>26250</v>
      </c>
      <c r="B44" s="41">
        <f>A45</f>
        <v>63550</v>
      </c>
      <c r="C44" s="38">
        <v>0.28000000000000003</v>
      </c>
      <c r="D44" s="46">
        <f>C43*A44</f>
        <v>3937.5</v>
      </c>
      <c r="F44" s="37">
        <v>43850</v>
      </c>
      <c r="G44" s="41">
        <f>F45</f>
        <v>105950</v>
      </c>
      <c r="H44" s="38">
        <v>0.28000000000000003</v>
      </c>
      <c r="I44" s="46">
        <f>H43*F44</f>
        <v>6577.5</v>
      </c>
      <c r="L44" s="51">
        <f>C44</f>
        <v>0.28000000000000003</v>
      </c>
      <c r="M44" s="52">
        <f>B44-A44</f>
        <v>37300</v>
      </c>
      <c r="N44" s="53">
        <f>G44-F44</f>
        <v>62100</v>
      </c>
      <c r="O44" s="54">
        <f>N44/M44</f>
        <v>1.6648793565683646</v>
      </c>
      <c r="P44" s="54">
        <f>G44/B44</f>
        <v>1.6671911880409127</v>
      </c>
    </row>
    <row r="45" spans="1:18" ht="12.75">
      <c r="A45" s="37">
        <v>63550</v>
      </c>
      <c r="B45" s="41">
        <f>A46</f>
        <v>132600</v>
      </c>
      <c r="C45" s="38">
        <v>0.31</v>
      </c>
      <c r="D45" s="46">
        <f>D44+(A45-A44)*C44</f>
        <v>14381.500000000002</v>
      </c>
      <c r="F45" s="37">
        <v>105950</v>
      </c>
      <c r="G45" s="41">
        <f>F46</f>
        <v>161450</v>
      </c>
      <c r="H45" s="38">
        <v>0.31</v>
      </c>
      <c r="I45" s="46">
        <f>I44+(F45-F44)*H44</f>
        <v>23965.5</v>
      </c>
      <c r="L45" s="51">
        <f>C45</f>
        <v>0.31</v>
      </c>
      <c r="M45" s="52">
        <f>B45-A45</f>
        <v>69050</v>
      </c>
      <c r="N45" s="53">
        <f>G45-F45</f>
        <v>55500</v>
      </c>
      <c r="O45" s="54">
        <f>N45/M45</f>
        <v>0.80376538740043446</v>
      </c>
      <c r="P45" s="54">
        <f>G45/B45</f>
        <v>1.2175716440422322</v>
      </c>
    </row>
    <row r="46" spans="1:18" ht="12.75">
      <c r="A46" s="37">
        <v>132600</v>
      </c>
      <c r="B46" s="41">
        <f>A47</f>
        <v>288350</v>
      </c>
      <c r="C46" s="38">
        <v>0.36</v>
      </c>
      <c r="D46" s="46">
        <f>D45+(A46-A45)*C45</f>
        <v>35787</v>
      </c>
      <c r="F46" s="37">
        <v>161450</v>
      </c>
      <c r="G46" s="41">
        <f>F47</f>
        <v>288350</v>
      </c>
      <c r="H46" s="38">
        <v>0.36</v>
      </c>
      <c r="I46" s="46">
        <f>I45+(F46-F45)*H45</f>
        <v>41170.5</v>
      </c>
      <c r="L46" s="51">
        <f>C46</f>
        <v>0.36</v>
      </c>
      <c r="M46" s="52">
        <f>B46-A46</f>
        <v>155750</v>
      </c>
      <c r="N46" s="53">
        <f>G46-F46</f>
        <v>126900</v>
      </c>
      <c r="O46" s="54">
        <f>N46/M46</f>
        <v>0.81476725521669346</v>
      </c>
      <c r="P46" s="54">
        <f>G46/B46</f>
        <v>1</v>
      </c>
    </row>
    <row r="47" spans="1:18" ht="12.75">
      <c r="A47" s="37">
        <v>288350</v>
      </c>
      <c r="B47" s="135" t="s">
        <v>170</v>
      </c>
      <c r="C47" s="38">
        <v>0.39600000000000002</v>
      </c>
      <c r="D47" s="46">
        <f>D46+(A47-A46)*C46</f>
        <v>91857</v>
      </c>
      <c r="F47" s="37">
        <v>288350</v>
      </c>
      <c r="G47" s="135" t="s">
        <v>170</v>
      </c>
      <c r="H47" s="38">
        <v>0.39600000000000002</v>
      </c>
      <c r="I47" s="46">
        <f>I46+(F47-F46)*H46</f>
        <v>86854.5</v>
      </c>
      <c r="L47" s="51">
        <f>C47</f>
        <v>0.39600000000000002</v>
      </c>
      <c r="M47" s="52"/>
      <c r="N47" s="53"/>
      <c r="O47" s="54"/>
      <c r="P47" s="54"/>
    </row>
    <row r="48" spans="1:18" ht="12.75">
      <c r="A48" s="37"/>
      <c r="B48" s="135"/>
      <c r="C48" s="38"/>
      <c r="D48" s="46"/>
      <c r="F48" s="37"/>
      <c r="G48" s="135"/>
      <c r="H48" s="38"/>
      <c r="I48" s="46"/>
      <c r="N48" s="51"/>
      <c r="O48" s="52"/>
      <c r="P48" s="53"/>
      <c r="Q48" s="54"/>
      <c r="R48" s="54"/>
    </row>
    <row r="49" spans="1:18" ht="12.75">
      <c r="A49" s="191" t="s">
        <v>356</v>
      </c>
      <c r="B49" s="143"/>
      <c r="C49" s="191">
        <v>0</v>
      </c>
      <c r="D49" s="46"/>
      <c r="F49" s="41"/>
      <c r="G49" s="35"/>
      <c r="H49" s="191">
        <v>0</v>
      </c>
      <c r="I49" s="224" t="s">
        <v>364</v>
      </c>
      <c r="N49" s="51"/>
      <c r="O49" s="52"/>
      <c r="P49" s="53"/>
      <c r="Q49" s="54"/>
      <c r="R49" s="54"/>
    </row>
    <row r="50" spans="1:18" ht="12.75">
      <c r="A50" s="143" t="s">
        <v>357</v>
      </c>
      <c r="C50" s="191">
        <v>4600</v>
      </c>
      <c r="D50" s="227" t="s">
        <v>365</v>
      </c>
      <c r="F50" s="191"/>
      <c r="G50" s="191"/>
      <c r="H50" s="191">
        <v>4600</v>
      </c>
      <c r="I50" s="227" t="s">
        <v>365</v>
      </c>
      <c r="N50" s="51"/>
      <c r="O50" s="52"/>
      <c r="P50" s="53"/>
      <c r="Q50" s="54"/>
      <c r="R50" s="54"/>
    </row>
    <row r="51" spans="1:18" ht="12.75">
      <c r="A51" s="191" t="s">
        <v>358</v>
      </c>
      <c r="B51" s="35"/>
      <c r="C51" s="191">
        <v>5800</v>
      </c>
      <c r="D51" s="227" t="s">
        <v>366</v>
      </c>
      <c r="F51" s="226">
        <v>2000</v>
      </c>
      <c r="G51" s="35"/>
      <c r="H51" s="191">
        <v>5800</v>
      </c>
      <c r="I51" s="227" t="s">
        <v>366</v>
      </c>
      <c r="N51" s="51"/>
      <c r="O51" s="52"/>
      <c r="P51" s="53"/>
      <c r="Q51" s="54"/>
      <c r="R51" s="54"/>
    </row>
    <row r="52" spans="1:18" ht="12.75">
      <c r="A52" s="191" t="s">
        <v>359</v>
      </c>
      <c r="B52" s="35"/>
      <c r="C52" s="191">
        <v>10380</v>
      </c>
      <c r="D52" s="46"/>
      <c r="F52" s="41"/>
      <c r="G52" s="35"/>
      <c r="H52" s="191">
        <v>10380</v>
      </c>
      <c r="I52" s="46"/>
      <c r="N52" s="51"/>
      <c r="O52" s="52"/>
      <c r="P52" s="53"/>
      <c r="Q52" s="54"/>
      <c r="R52" s="54"/>
    </row>
    <row r="53" spans="1:18" ht="12.75">
      <c r="A53" s="191" t="s">
        <v>360</v>
      </c>
      <c r="B53" s="35"/>
      <c r="C53" s="191">
        <v>353</v>
      </c>
      <c r="D53" s="46"/>
      <c r="F53" s="41"/>
      <c r="G53" s="35"/>
      <c r="H53" s="191">
        <v>353</v>
      </c>
      <c r="I53" s="46"/>
      <c r="N53" s="51"/>
      <c r="O53" s="52"/>
      <c r="P53" s="53"/>
      <c r="Q53" s="54"/>
      <c r="R53" s="54"/>
    </row>
    <row r="54" spans="1:18" ht="12.75">
      <c r="A54" s="37"/>
      <c r="B54" s="135"/>
      <c r="C54" s="38"/>
      <c r="D54" s="46"/>
      <c r="F54" s="37"/>
      <c r="G54" s="135"/>
      <c r="H54" s="38"/>
      <c r="I54" s="46"/>
      <c r="N54" s="51"/>
      <c r="O54" s="52"/>
      <c r="P54" s="53"/>
      <c r="Q54" s="54"/>
      <c r="R54" s="54"/>
    </row>
    <row r="55" spans="1:18" ht="12.75">
      <c r="A55" s="136"/>
      <c r="C55" s="137"/>
      <c r="D55" s="50"/>
      <c r="F55" s="136"/>
      <c r="H55" s="137"/>
      <c r="I55" s="50"/>
      <c r="K55" s="35"/>
      <c r="N55" s="55"/>
    </row>
    <row r="56" spans="1:18" ht="18">
      <c r="A56" s="395" t="s">
        <v>549</v>
      </c>
      <c r="B56" s="395"/>
      <c r="C56" s="395"/>
      <c r="D56" s="395"/>
      <c r="E56" s="395"/>
      <c r="F56" s="395"/>
      <c r="G56" s="395"/>
      <c r="H56" s="395"/>
      <c r="I56" s="395"/>
      <c r="J56" s="395"/>
      <c r="K56" s="35"/>
      <c r="N56" s="55"/>
    </row>
    <row r="57" spans="1:18" ht="13.5" thickBot="1">
      <c r="A57" s="136"/>
      <c r="C57" s="137"/>
      <c r="D57" s="50"/>
      <c r="F57" s="136"/>
      <c r="H57" s="137"/>
      <c r="I57" s="50"/>
      <c r="K57" s="35"/>
      <c r="N57" s="55"/>
    </row>
    <row r="58" spans="1:18" ht="14.25" thickTop="1" thickBot="1">
      <c r="A58" s="151">
        <v>1.468</v>
      </c>
      <c r="B58" s="141" t="s">
        <v>242</v>
      </c>
      <c r="C58" s="157" t="s">
        <v>247</v>
      </c>
      <c r="D58" s="50"/>
      <c r="F58" s="136"/>
      <c r="H58" s="137"/>
      <c r="I58" s="50"/>
      <c r="K58" s="35"/>
      <c r="N58" s="55"/>
    </row>
    <row r="59" spans="1:18" ht="13.5" thickTop="1">
      <c r="A59" s="159" t="s">
        <v>248</v>
      </c>
      <c r="D59" s="153" t="s">
        <v>243</v>
      </c>
      <c r="F59" s="136"/>
      <c r="H59" s="137"/>
      <c r="I59" s="50"/>
      <c r="K59" s="35"/>
      <c r="N59" s="55"/>
    </row>
    <row r="60" spans="1:18" ht="12.75">
      <c r="A60" s="136"/>
      <c r="C60" s="153" t="s">
        <v>633</v>
      </c>
      <c r="D60" s="50"/>
      <c r="F60" s="136"/>
      <c r="H60" s="137"/>
      <c r="I60" s="50"/>
      <c r="K60" s="35"/>
      <c r="N60" s="55"/>
    </row>
    <row r="61" spans="1:18" ht="12.75">
      <c r="A61" s="136"/>
      <c r="C61" s="154" t="s">
        <v>253</v>
      </c>
      <c r="D61" s="50"/>
      <c r="F61" s="136"/>
      <c r="H61" s="137"/>
      <c r="I61" s="50"/>
      <c r="K61" s="35"/>
      <c r="N61" s="55"/>
    </row>
    <row r="62" spans="1:18" ht="12.75">
      <c r="A62" s="136"/>
      <c r="C62" s="137"/>
      <c r="D62" s="50"/>
      <c r="F62" s="136"/>
      <c r="H62" s="137"/>
      <c r="I62" s="50"/>
      <c r="K62" s="35"/>
      <c r="N62" s="55"/>
    </row>
    <row r="63" spans="1:18" ht="12.75">
      <c r="A63" s="396" t="s">
        <v>244</v>
      </c>
      <c r="B63" s="396"/>
      <c r="C63" s="396"/>
      <c r="D63" s="396"/>
      <c r="F63" s="396" t="s">
        <v>245</v>
      </c>
      <c r="G63" s="396"/>
      <c r="H63" s="396"/>
      <c r="I63" s="396"/>
      <c r="K63" s="35"/>
      <c r="L63" s="35"/>
      <c r="M63" s="35"/>
      <c r="N63" s="35"/>
    </row>
    <row r="64" spans="1:18" ht="12.75">
      <c r="A64" s="34" t="s">
        <v>132</v>
      </c>
      <c r="B64" s="156">
        <f>InflateFactr*B38</f>
        <v>4110.3999999999996</v>
      </c>
      <c r="C64" s="25"/>
      <c r="F64" s="34" t="s">
        <v>132</v>
      </c>
      <c r="G64" s="156">
        <f>InflateFactr*G38</f>
        <v>8220.7999999999993</v>
      </c>
      <c r="K64" s="35"/>
      <c r="L64" s="35"/>
      <c r="M64" s="35"/>
    </row>
    <row r="65" spans="1:18" ht="12.75">
      <c r="A65" s="34" t="s">
        <v>134</v>
      </c>
      <c r="B65" s="156">
        <f>InflateFactr*B39</f>
        <v>6459.2</v>
      </c>
      <c r="C65" s="25"/>
      <c r="F65" s="34" t="s">
        <v>134</v>
      </c>
      <c r="G65" s="156">
        <f>InflateFactr*G39</f>
        <v>10789.8</v>
      </c>
      <c r="K65" s="35"/>
      <c r="L65" s="35"/>
      <c r="M65" s="35"/>
    </row>
    <row r="66" spans="1:18" ht="12.75">
      <c r="A66" s="34" t="s">
        <v>136</v>
      </c>
      <c r="B66" s="29">
        <f>B64+B65</f>
        <v>10569.599999999999</v>
      </c>
      <c r="C66" s="25"/>
      <c r="F66" s="34" t="s">
        <v>136</v>
      </c>
      <c r="G66" s="29">
        <f>G64+G65</f>
        <v>19010.599999999999</v>
      </c>
      <c r="K66" s="35"/>
      <c r="M66" s="397" t="s">
        <v>168</v>
      </c>
      <c r="N66" s="397"/>
    </row>
    <row r="67" spans="1:18" ht="12.75">
      <c r="A67" s="394" t="s">
        <v>154</v>
      </c>
      <c r="B67" s="394"/>
      <c r="C67" s="30"/>
      <c r="D67" s="31" t="s">
        <v>155</v>
      </c>
      <c r="F67" s="394" t="s">
        <v>127</v>
      </c>
      <c r="G67" s="394"/>
      <c r="H67" s="30"/>
      <c r="I67" s="31" t="s">
        <v>155</v>
      </c>
      <c r="K67" s="35"/>
      <c r="L67" s="97" t="s">
        <v>181</v>
      </c>
      <c r="M67" s="97" t="s">
        <v>131</v>
      </c>
      <c r="N67" s="97" t="s">
        <v>137</v>
      </c>
      <c r="O67" s="97" t="s">
        <v>138</v>
      </c>
      <c r="P67" s="97" t="s">
        <v>139</v>
      </c>
    </row>
    <row r="68" spans="1:18" ht="12.75">
      <c r="A68" s="32" t="s">
        <v>156</v>
      </c>
      <c r="B68" s="32" t="s">
        <v>157</v>
      </c>
      <c r="C68" s="32" t="s">
        <v>158</v>
      </c>
      <c r="D68" s="31" t="s">
        <v>130</v>
      </c>
      <c r="F68" s="32" t="s">
        <v>156</v>
      </c>
      <c r="G68" s="32" t="s">
        <v>157</v>
      </c>
      <c r="H68" s="32" t="s">
        <v>158</v>
      </c>
      <c r="I68" s="31" t="s">
        <v>130</v>
      </c>
      <c r="K68" s="35"/>
      <c r="M68" s="97" t="s">
        <v>227</v>
      </c>
      <c r="N68" s="97" t="s">
        <v>227</v>
      </c>
    </row>
    <row r="69" spans="1:18" ht="12.75">
      <c r="A69" s="155">
        <f>InflateFactr*A43</f>
        <v>0</v>
      </c>
      <c r="B69" s="155">
        <f>A70</f>
        <v>38535</v>
      </c>
      <c r="C69" s="38">
        <v>0.15</v>
      </c>
      <c r="D69" s="47">
        <v>0</v>
      </c>
      <c r="F69" s="155">
        <f>InflateFactr*F43</f>
        <v>0</v>
      </c>
      <c r="G69" s="41">
        <f>F70</f>
        <v>64371.799999999996</v>
      </c>
      <c r="H69" s="38">
        <v>0.15</v>
      </c>
      <c r="I69" s="46">
        <v>0</v>
      </c>
      <c r="K69" s="35"/>
      <c r="L69" s="51">
        <f>C69</f>
        <v>0.15</v>
      </c>
      <c r="M69" s="52">
        <f>B69-A69</f>
        <v>38535</v>
      </c>
      <c r="N69" s="53">
        <f>G69-F69</f>
        <v>64371.799999999996</v>
      </c>
      <c r="O69" s="54">
        <f>N69/M69</f>
        <v>1.6704761904761904</v>
      </c>
      <c r="P69" s="54">
        <f>G69/B69</f>
        <v>1.6704761904761904</v>
      </c>
    </row>
    <row r="70" spans="1:18" ht="12.75">
      <c r="A70" s="155">
        <f>InflateFactr*A44</f>
        <v>38535</v>
      </c>
      <c r="B70" s="155">
        <f>A71</f>
        <v>93291.4</v>
      </c>
      <c r="C70" s="38">
        <v>0.28000000000000003</v>
      </c>
      <c r="D70" s="47">
        <f>C69*A70</f>
        <v>5780.25</v>
      </c>
      <c r="F70" s="155">
        <f>InflateFactr*F44</f>
        <v>64371.799999999996</v>
      </c>
      <c r="G70" s="41">
        <f>F71</f>
        <v>155534.6</v>
      </c>
      <c r="H70" s="38">
        <v>0.28000000000000003</v>
      </c>
      <c r="I70" s="46">
        <f>H69*F70</f>
        <v>9655.7699999999986</v>
      </c>
      <c r="K70" s="35"/>
      <c r="L70" s="51">
        <f>C70</f>
        <v>0.28000000000000003</v>
      </c>
      <c r="M70" s="52">
        <f>B70-A70</f>
        <v>54756.399999999994</v>
      </c>
      <c r="N70" s="53">
        <f>G70-F70</f>
        <v>91162.800000000017</v>
      </c>
      <c r="O70" s="54">
        <f>N70/M70</f>
        <v>1.6648793565683651</v>
      </c>
      <c r="P70" s="54">
        <f>G70/B70</f>
        <v>1.6671911880409129</v>
      </c>
    </row>
    <row r="71" spans="1:18" ht="12.75">
      <c r="A71" s="155">
        <f>InflateFactr*A45</f>
        <v>93291.4</v>
      </c>
      <c r="B71" s="155">
        <f>A72</f>
        <v>194656.8</v>
      </c>
      <c r="C71" s="38">
        <v>0.31</v>
      </c>
      <c r="D71" s="47">
        <f>D70+(A71-A70)*C70</f>
        <v>21112.042000000001</v>
      </c>
      <c r="F71" s="155">
        <f>InflateFactr*F45</f>
        <v>155534.6</v>
      </c>
      <c r="G71" s="41">
        <f>F72</f>
        <v>237008.6</v>
      </c>
      <c r="H71" s="38">
        <v>0.31</v>
      </c>
      <c r="I71" s="46">
        <f>I70+(F71-F70)*H70</f>
        <v>35181.354000000007</v>
      </c>
      <c r="K71" s="35"/>
      <c r="L71" s="51">
        <f>C71</f>
        <v>0.31</v>
      </c>
      <c r="M71" s="52">
        <f>B71-A71</f>
        <v>101365.4</v>
      </c>
      <c r="N71" s="53">
        <f>G71-F71</f>
        <v>81474</v>
      </c>
      <c r="O71" s="54">
        <f>N71/M71</f>
        <v>0.80376538740043446</v>
      </c>
      <c r="P71" s="54">
        <f>G71/B71</f>
        <v>1.2175716440422324</v>
      </c>
    </row>
    <row r="72" spans="1:18" ht="12.75">
      <c r="A72" s="155">
        <f>InflateFactr*A46</f>
        <v>194656.8</v>
      </c>
      <c r="B72" s="155">
        <f>A73</f>
        <v>423297.8</v>
      </c>
      <c r="C72" s="38">
        <v>0.36</v>
      </c>
      <c r="D72" s="46">
        <f>D71+(A72-A71)*C71</f>
        <v>52535.315999999999</v>
      </c>
      <c r="F72" s="155">
        <f>InflateFactr*F46</f>
        <v>237008.6</v>
      </c>
      <c r="G72" s="41">
        <f>F73</f>
        <v>423297.8</v>
      </c>
      <c r="H72" s="38">
        <v>0.36</v>
      </c>
      <c r="I72" s="46">
        <f>I71+(F72-F71)*H71</f>
        <v>60438.294000000009</v>
      </c>
      <c r="K72" s="35"/>
      <c r="L72" s="51">
        <f>C72</f>
        <v>0.36</v>
      </c>
      <c r="M72" s="52">
        <f>B72-A72</f>
        <v>228641</v>
      </c>
      <c r="N72" s="53">
        <f>G72-F72</f>
        <v>186289.19999999998</v>
      </c>
      <c r="O72" s="54">
        <f>N72/M72</f>
        <v>0.81476725521669335</v>
      </c>
      <c r="P72" s="54">
        <f>G72/B72</f>
        <v>1</v>
      </c>
    </row>
    <row r="73" spans="1:18" ht="12.75">
      <c r="A73" s="155">
        <f>InflateFactr*A47</f>
        <v>423297.8</v>
      </c>
      <c r="B73" s="135" t="s">
        <v>170</v>
      </c>
      <c r="C73" s="38">
        <v>0.39600000000000002</v>
      </c>
      <c r="D73" s="46">
        <f>D72+(A73-A72)*C72</f>
        <v>134846.076</v>
      </c>
      <c r="F73" s="155">
        <f>InflateFactr*F47</f>
        <v>423297.8</v>
      </c>
      <c r="G73" s="135" t="s">
        <v>170</v>
      </c>
      <c r="H73" s="38">
        <v>0.39600000000000002</v>
      </c>
      <c r="I73" s="46">
        <f>I72+(F73-F72)*H72</f>
        <v>127502.406</v>
      </c>
      <c r="K73" s="35"/>
      <c r="L73" s="51">
        <f>C73</f>
        <v>0.39600000000000002</v>
      </c>
      <c r="M73" s="52"/>
      <c r="N73" s="53"/>
      <c r="O73" s="54"/>
      <c r="P73" s="54"/>
    </row>
    <row r="74" spans="1:18" ht="12.75">
      <c r="A74" s="155"/>
      <c r="B74" s="135"/>
      <c r="C74" s="38"/>
      <c r="D74" s="46"/>
      <c r="F74" s="155"/>
      <c r="G74" s="135"/>
      <c r="H74" s="38"/>
      <c r="I74" s="46"/>
      <c r="K74" s="35"/>
      <c r="Q74" s="54"/>
      <c r="R74" s="54"/>
    </row>
    <row r="75" spans="1:18" ht="12.75">
      <c r="A75" s="191" t="s">
        <v>363</v>
      </c>
      <c r="B75" s="35"/>
      <c r="C75" s="155">
        <f>InflateFactr*C49</f>
        <v>0</v>
      </c>
      <c r="D75" s="46"/>
      <c r="F75" s="184"/>
      <c r="G75" s="35"/>
      <c r="H75" s="155">
        <f>InflateFactr*H49</f>
        <v>0</v>
      </c>
      <c r="I75" s="224" t="s">
        <v>364</v>
      </c>
      <c r="K75" s="35"/>
      <c r="N75" s="51"/>
      <c r="O75" s="52"/>
      <c r="P75" s="53"/>
      <c r="Q75" s="54"/>
      <c r="R75" s="54"/>
    </row>
    <row r="76" spans="1:18" ht="12.75">
      <c r="A76" s="143" t="s">
        <v>357</v>
      </c>
      <c r="B76" s="35"/>
      <c r="C76" s="155">
        <f>InflateFactr*C50</f>
        <v>6752.8</v>
      </c>
      <c r="D76" s="227" t="s">
        <v>365</v>
      </c>
      <c r="F76" s="184"/>
      <c r="G76" s="35"/>
      <c r="H76" s="155">
        <f>InflateFactr*H50</f>
        <v>6752.8</v>
      </c>
      <c r="I76" s="227" t="s">
        <v>365</v>
      </c>
      <c r="K76" s="35"/>
      <c r="N76" s="51"/>
      <c r="O76" s="52"/>
      <c r="P76" s="53"/>
      <c r="Q76" s="54"/>
      <c r="R76" s="54"/>
    </row>
    <row r="77" spans="1:18" ht="12.75">
      <c r="A77" s="191" t="s">
        <v>358</v>
      </c>
      <c r="B77" s="35"/>
      <c r="C77" s="155">
        <f>InflateFactr*C51</f>
        <v>8514.4</v>
      </c>
      <c r="D77" s="227" t="s">
        <v>366</v>
      </c>
      <c r="F77" s="184"/>
      <c r="G77" s="35"/>
      <c r="H77" s="155">
        <f>InflateFactr*H51</f>
        <v>8514.4</v>
      </c>
      <c r="I77" s="227" t="s">
        <v>366</v>
      </c>
      <c r="K77" s="35"/>
      <c r="N77" s="51"/>
      <c r="O77" s="52"/>
      <c r="P77" s="53"/>
      <c r="Q77" s="54"/>
      <c r="R77" s="54"/>
    </row>
    <row r="78" spans="1:18" ht="12.75">
      <c r="A78" s="191" t="s">
        <v>359</v>
      </c>
      <c r="B78" s="35"/>
      <c r="C78" s="155">
        <f>InflateFactr*C52</f>
        <v>15237.84</v>
      </c>
      <c r="D78" s="46"/>
      <c r="F78" s="184"/>
      <c r="G78" s="35"/>
      <c r="H78" s="155">
        <f>InflateFactr*H52</f>
        <v>15237.84</v>
      </c>
      <c r="I78" s="46"/>
      <c r="K78" s="35"/>
      <c r="N78" s="51"/>
      <c r="O78" s="52"/>
      <c r="P78" s="53"/>
      <c r="Q78" s="54"/>
      <c r="R78" s="54"/>
    </row>
    <row r="79" spans="1:18" ht="12.75">
      <c r="A79" s="191" t="s">
        <v>360</v>
      </c>
      <c r="B79" s="35"/>
      <c r="C79" s="155">
        <f>InflateFactr*C53</f>
        <v>518.20399999999995</v>
      </c>
      <c r="D79" s="46"/>
      <c r="F79" s="226">
        <v>2000</v>
      </c>
      <c r="G79" s="35"/>
      <c r="H79" s="155">
        <f>InflateFactr*H53</f>
        <v>518.20399999999995</v>
      </c>
      <c r="I79" s="46"/>
      <c r="K79" s="35"/>
      <c r="N79" s="51"/>
      <c r="O79" s="52"/>
      <c r="P79" s="53"/>
      <c r="Q79" s="54"/>
      <c r="R79" s="54"/>
    </row>
    <row r="80" spans="1:18" ht="12.75">
      <c r="A80" s="136"/>
      <c r="C80" s="137"/>
      <c r="D80" s="50"/>
      <c r="F80" s="136"/>
      <c r="H80" s="137"/>
      <c r="I80" s="50"/>
      <c r="K80" s="35"/>
      <c r="N80" s="55"/>
    </row>
    <row r="81" spans="1:18" ht="12.75">
      <c r="B81" s="175">
        <f>InflateFactr</f>
        <v>1.468</v>
      </c>
      <c r="C81" s="176" t="s">
        <v>254</v>
      </c>
      <c r="D81" s="177"/>
      <c r="E81" s="177"/>
      <c r="F81" s="152"/>
      <c r="H81" s="137"/>
      <c r="I81" s="50"/>
      <c r="K81" s="35"/>
      <c r="N81" s="55"/>
    </row>
    <row r="82" spans="1:18" ht="12.75">
      <c r="A82" s="136"/>
      <c r="C82" s="137"/>
      <c r="D82" s="50"/>
      <c r="E82" s="50"/>
      <c r="F82" s="152"/>
      <c r="H82" s="137"/>
      <c r="I82" s="50"/>
      <c r="K82" s="35"/>
      <c r="N82" s="55"/>
    </row>
    <row r="83" spans="1:18" ht="12.75">
      <c r="A83" s="136"/>
      <c r="C83" s="137"/>
      <c r="D83" s="50"/>
      <c r="F83" s="136"/>
      <c r="H83" s="137"/>
      <c r="I83" s="50"/>
      <c r="K83" s="35"/>
      <c r="N83" s="55"/>
    </row>
    <row r="84" spans="1:18" ht="18">
      <c r="A84" s="95" t="s">
        <v>871</v>
      </c>
      <c r="B84" s="95"/>
      <c r="C84" s="95"/>
      <c r="D84" s="95"/>
      <c r="E84" s="95"/>
      <c r="F84" s="95"/>
      <c r="G84" s="95"/>
      <c r="H84" s="95"/>
      <c r="I84" s="95"/>
      <c r="J84" s="95"/>
      <c r="K84" s="95"/>
      <c r="L84" s="95"/>
      <c r="M84" s="58"/>
      <c r="N84" s="58"/>
      <c r="O84" s="58"/>
      <c r="P84" s="58"/>
      <c r="Q84" s="58"/>
      <c r="R84" s="58"/>
    </row>
    <row r="85" spans="1:18" ht="18">
      <c r="A85" s="95" t="s">
        <v>558</v>
      </c>
      <c r="B85" s="95"/>
      <c r="C85" s="95"/>
      <c r="D85" s="95"/>
      <c r="E85" s="95"/>
      <c r="F85" s="95"/>
      <c r="G85" s="95"/>
      <c r="H85" s="95"/>
      <c r="I85" s="95"/>
      <c r="J85" s="95"/>
      <c r="K85" s="95"/>
      <c r="L85" s="95"/>
    </row>
    <row r="86" spans="1:18" ht="12.75">
      <c r="A86" s="136"/>
      <c r="C86" s="137"/>
      <c r="D86" s="50"/>
      <c r="F86" s="136"/>
      <c r="H86" s="137"/>
      <c r="I86" s="50"/>
      <c r="K86" s="35"/>
      <c r="N86" s="55"/>
    </row>
    <row r="87" spans="1:18" ht="12.75">
      <c r="A87" s="316" t="s">
        <v>881</v>
      </c>
      <c r="C87" s="137"/>
      <c r="D87" s="50"/>
      <c r="F87" s="136"/>
      <c r="H87" s="137"/>
      <c r="I87" s="50"/>
      <c r="K87" s="35"/>
      <c r="N87" s="55"/>
    </row>
    <row r="88" spans="1:18" ht="12.75">
      <c r="A88" s="317" t="s">
        <v>631</v>
      </c>
      <c r="B88" s="2"/>
      <c r="C88" s="28"/>
      <c r="D88" s="28"/>
      <c r="E88" s="7"/>
      <c r="F88" s="5"/>
      <c r="G88" s="28"/>
      <c r="H88" s="344" t="s">
        <v>632</v>
      </c>
      <c r="I88" s="50"/>
      <c r="K88" s="35"/>
      <c r="N88" s="55"/>
    </row>
    <row r="89" spans="1:18" ht="13.5">
      <c r="A89" s="2"/>
      <c r="B89" s="2"/>
      <c r="C89" s="28"/>
      <c r="D89" s="28"/>
      <c r="E89" s="7"/>
      <c r="F89" s="5"/>
      <c r="G89" s="28"/>
      <c r="H89" s="5"/>
      <c r="I89" s="145"/>
      <c r="J89" s="165"/>
      <c r="K89" s="11"/>
      <c r="L89" s="2"/>
      <c r="M89" s="2"/>
      <c r="N89" s="2"/>
      <c r="O89" s="2"/>
      <c r="P89" s="2"/>
      <c r="Q89" s="2"/>
    </row>
    <row r="90" spans="1:18" ht="12.75">
      <c r="B90" s="188" t="s">
        <v>556</v>
      </c>
      <c r="C90" s="172"/>
      <c r="D90" s="172"/>
      <c r="E90" s="172"/>
      <c r="F90" s="172"/>
      <c r="G90" s="172"/>
      <c r="H90" s="172"/>
      <c r="I90" s="172"/>
      <c r="J90" s="172"/>
      <c r="K90" s="172"/>
      <c r="L90" s="172"/>
      <c r="M90" s="2"/>
      <c r="N90" s="2"/>
      <c r="O90" s="2"/>
      <c r="P90" s="2"/>
      <c r="Q90" s="2"/>
    </row>
    <row r="91" spans="1:18" ht="12.75">
      <c r="A91" s="173" t="s">
        <v>242</v>
      </c>
      <c r="B91" s="2"/>
      <c r="C91" s="22" t="s">
        <v>183</v>
      </c>
      <c r="D91" s="2"/>
      <c r="E91" s="2"/>
      <c r="F91" s="2"/>
      <c r="G91" s="2"/>
      <c r="H91" s="2"/>
      <c r="I91" s="2"/>
      <c r="J91" s="2"/>
      <c r="K91" s="2"/>
      <c r="L91" s="2"/>
      <c r="M91" s="2"/>
      <c r="N91" s="2"/>
      <c r="O91" s="2"/>
      <c r="P91" s="2"/>
      <c r="Q91" s="2"/>
    </row>
    <row r="92" spans="1:18" ht="12.75">
      <c r="A92" s="173" t="s">
        <v>249</v>
      </c>
      <c r="B92" s="2"/>
      <c r="C92" s="123" t="s">
        <v>296</v>
      </c>
      <c r="D92" s="2"/>
      <c r="E92" s="2"/>
      <c r="F92" s="21" t="s">
        <v>380</v>
      </c>
      <c r="G92" s="2"/>
      <c r="H92" s="2"/>
      <c r="I92" s="226">
        <v>2000</v>
      </c>
      <c r="J92" s="2"/>
      <c r="K92" s="2"/>
      <c r="L92" s="2"/>
      <c r="M92" s="2"/>
      <c r="N92" s="2"/>
      <c r="O92" s="2"/>
      <c r="P92" s="2"/>
      <c r="Q92" s="2"/>
    </row>
    <row r="93" spans="1:18" ht="13.5" thickBot="1">
      <c r="A93" s="174">
        <f>InflateFactr</f>
        <v>1.468</v>
      </c>
      <c r="B93" s="2"/>
      <c r="C93" s="123" t="s">
        <v>296</v>
      </c>
      <c r="D93" s="21" t="s">
        <v>142</v>
      </c>
      <c r="E93" s="21" t="s">
        <v>143</v>
      </c>
      <c r="F93" s="21" t="s">
        <v>201</v>
      </c>
      <c r="G93" s="2"/>
      <c r="H93" s="2" t="s">
        <v>144</v>
      </c>
      <c r="I93" s="2"/>
      <c r="J93" s="398" t="s">
        <v>221</v>
      </c>
      <c r="K93" s="398"/>
      <c r="L93" s="398"/>
      <c r="M93" s="398"/>
      <c r="N93" s="2"/>
      <c r="O93" s="281"/>
      <c r="P93" s="2"/>
      <c r="Q93" s="2"/>
    </row>
    <row r="94" spans="1:18" ht="14.25" thickTop="1" thickBot="1">
      <c r="A94" s="160" t="s">
        <v>251</v>
      </c>
      <c r="B94" s="22" t="s">
        <v>174</v>
      </c>
      <c r="C94" s="187">
        <f>D94/F94</f>
        <v>0.4</v>
      </c>
      <c r="D94" s="162">
        <v>20000</v>
      </c>
      <c r="E94" s="162">
        <v>30000</v>
      </c>
      <c r="F94" s="189">
        <f>D94+E94</f>
        <v>50000</v>
      </c>
      <c r="G94" s="233" t="s">
        <v>203</v>
      </c>
      <c r="H94" s="189">
        <f>F94</f>
        <v>50000</v>
      </c>
      <c r="I94" s="103"/>
      <c r="K94" s="98"/>
      <c r="L94" s="99" t="s">
        <v>121</v>
      </c>
      <c r="M94" s="21" t="s">
        <v>146</v>
      </c>
      <c r="N94" s="2"/>
      <c r="O94" s="2"/>
      <c r="P94" s="2"/>
      <c r="Q94" s="2"/>
    </row>
    <row r="95" spans="1:18" ht="13.5" thickTop="1">
      <c r="B95" s="22" t="s">
        <v>175</v>
      </c>
      <c r="C95" s="2"/>
      <c r="D95" s="225">
        <f>IF(D94-Single.Exem.Plus.SD&lt;0,0,D94-Single.Exem.Plus.SD)</f>
        <v>9430.4000000000015</v>
      </c>
      <c r="E95" s="225">
        <f>IF(E94-Single.Exem.Plus.SD&lt;0,0,E94-Single.Exem.Plus.SD)</f>
        <v>19430.400000000001</v>
      </c>
      <c r="F95" s="225">
        <f>D95+E95</f>
        <v>28860.800000000003</v>
      </c>
      <c r="G95" s="225"/>
      <c r="H95" s="225">
        <f>IF(H94-MFJ.Exem.Plus.SD&lt;0,0,H94-MFJ.Exem.Plus.SD)</f>
        <v>30989.4</v>
      </c>
      <c r="I95" s="5"/>
      <c r="K95" s="98" t="s">
        <v>147</v>
      </c>
      <c r="L95" s="107" t="s">
        <v>202</v>
      </c>
      <c r="M95" s="21" t="s">
        <v>148</v>
      </c>
      <c r="N95" s="2"/>
      <c r="O95" s="2"/>
      <c r="P95" s="2"/>
      <c r="Q95" s="2"/>
    </row>
    <row r="96" spans="1:18" ht="12.75">
      <c r="B96" s="130" t="s">
        <v>361</v>
      </c>
      <c r="C96" s="130"/>
      <c r="D96" s="225">
        <f>IF(D95&lt;=0,0,VLOOKUP(D95,T.Single,4)+VLOOKUP(D95,T.Single,3)*(D95-VLOOKUP(D95,T.Single,1)))</f>
        <v>1414.5600000000002</v>
      </c>
      <c r="E96" s="225">
        <f>IF(E95&lt;=0,0,VLOOKUP(E95,T.Single,4)+VLOOKUP(E95,T.Single,3)*(E95-VLOOKUP(E95,T.Single,1)))</f>
        <v>2914.56</v>
      </c>
      <c r="F96" s="225">
        <f>D96+E96</f>
        <v>4329.12</v>
      </c>
      <c r="G96" s="235"/>
      <c r="H96" s="219">
        <f>IF(H95&lt;=0,0,VLOOKUP(H95,T.MFJ,4)+VLOOKUP(H95,T.MFJ,3)*(H95-VLOOKUP(H95,T.MFJ,1)))</f>
        <v>4648.41</v>
      </c>
      <c r="I96" s="5"/>
      <c r="J96" s="343" t="s">
        <v>627</v>
      </c>
      <c r="K96" s="222">
        <f>F96-H96</f>
        <v>-319.28999999999996</v>
      </c>
      <c r="L96" s="223">
        <f>K96/H94</f>
        <v>-6.3857999999999996E-3</v>
      </c>
      <c r="M96" s="244">
        <f>IF(H96=0,IF(F96=0,0,TEXT(F96,"$#######;($########)")),(F96-H96)/ABS(H96))</f>
        <v>-6.8688002994572325E-2</v>
      </c>
      <c r="O96" s="2"/>
      <c r="P96" s="2"/>
      <c r="Q96" s="2"/>
    </row>
    <row r="97" spans="1:25" ht="12.75">
      <c r="A97" s="2"/>
      <c r="B97" s="130" t="s">
        <v>377</v>
      </c>
      <c r="C97" s="130"/>
      <c r="D97" s="236">
        <f>-IF(D94&lt;PIStart.Single,0,IF(D94&lt;PIEnd.Single,(MaxCred.Single-0)/(PIEnd.Single-PIStart.Single)*(D94-PIStart.Single)+0,IF(D94&lt;POStart.Single,MaxCred.Single,IF(D94&lt;POEnd.Single,(0-MaxCred.Single)/(POEnd.Single-POStart.Single)*(D94-POStart.Single)+MaxCred.Single,0))))</f>
        <v>0</v>
      </c>
      <c r="E97" s="236">
        <f>-IF(E94&lt;PIStart.Single,0,IF(E94&lt;PIEnd.Single,(MaxCred.Single-0)/(PIEnd.Single-PIStart.Single)*(E94-PIStart.Single)+0,IF(E94&lt;POStart.Single,MaxCred.Single,IF(E94&lt;POEnd.Single,(0-MaxCred.Single)/(POEnd.Single-POStart.Single)*(E94-POStart.Single)+MaxCred.Single,0))))</f>
        <v>0</v>
      </c>
      <c r="F97" s="236">
        <f>D97+E97</f>
        <v>0</v>
      </c>
      <c r="G97" s="235"/>
      <c r="H97" s="236">
        <f>-IF(H94&lt;PIStart.MFJ,0,IF(H94&lt;PIEnd.MFJ,(MaxCred.MFJ-0)/(PIEnd.MFJ-PIStart.MFJ)*(H94-PIStart.MFJ)+0,IF(H94&lt;POStart.MFJ,MaxCred.MFJ,IF(H94&lt;POEnd.MFJ,(0-MaxCred.MFJ)/(POEnd.MFJ-POStart.MFJ)*(H94-POStart.MFJ)+MaxCred.MFJ,0))))</f>
        <v>0</v>
      </c>
      <c r="I97" s="5"/>
      <c r="J97" s="343" t="s">
        <v>629</v>
      </c>
      <c r="K97" s="222">
        <f>F97-H97</f>
        <v>0</v>
      </c>
      <c r="L97" s="223">
        <f>K97/H94</f>
        <v>0</v>
      </c>
      <c r="M97" s="244"/>
      <c r="N97" s="2"/>
      <c r="O97" s="2"/>
      <c r="P97" s="2"/>
      <c r="Q97" s="2"/>
    </row>
    <row r="98" spans="1:25" ht="13.5">
      <c r="A98" s="2"/>
      <c r="B98" s="2" t="s">
        <v>362</v>
      </c>
      <c r="C98" s="282"/>
      <c r="D98" s="190">
        <f>D96+D97</f>
        <v>1414.5600000000002</v>
      </c>
      <c r="E98" s="190">
        <f>E96+E97</f>
        <v>2914.56</v>
      </c>
      <c r="F98" s="237">
        <f>D98+E98</f>
        <v>4329.12</v>
      </c>
      <c r="G98" s="190"/>
      <c r="H98" s="238">
        <f>H96+H97</f>
        <v>4648.41</v>
      </c>
      <c r="I98" s="145"/>
      <c r="J98" s="343" t="s">
        <v>628</v>
      </c>
      <c r="K98" s="163">
        <f>F98-H98</f>
        <v>-319.28999999999996</v>
      </c>
      <c r="L98" s="164">
        <f>K98/H94</f>
        <v>-6.3857999999999996E-3</v>
      </c>
      <c r="M98" s="244">
        <f>IF(H98=0,IF(F98=0,0,TEXT(F98,"$#######;($########)")),(F98-H98)/ABS(H98))</f>
        <v>-6.8688002994572325E-2</v>
      </c>
      <c r="N98" s="2"/>
      <c r="O98" s="2"/>
      <c r="P98" s="2"/>
      <c r="Q98" s="2"/>
    </row>
    <row r="99" spans="1:25" ht="13.5">
      <c r="A99" s="2"/>
      <c r="B99" s="2"/>
      <c r="C99" s="226">
        <v>2000</v>
      </c>
      <c r="D99" s="190"/>
      <c r="E99" s="190"/>
      <c r="F99" s="190"/>
      <c r="G99" s="226">
        <v>2000</v>
      </c>
      <c r="H99" s="145"/>
      <c r="I99" s="145"/>
      <c r="J99" s="342" t="s">
        <v>252</v>
      </c>
      <c r="K99" s="164"/>
      <c r="L99" s="244"/>
      <c r="M99" s="2"/>
      <c r="N99" s="2"/>
      <c r="O99" s="2"/>
      <c r="P99" s="2"/>
      <c r="Q99" s="2"/>
    </row>
    <row r="100" spans="1:25" ht="13.5">
      <c r="A100" s="2"/>
      <c r="B100" s="314" t="s">
        <v>552</v>
      </c>
      <c r="C100" s="2"/>
      <c r="D100" s="2"/>
      <c r="E100" s="2"/>
      <c r="F100" s="2"/>
      <c r="G100" s="2"/>
      <c r="H100" s="2"/>
      <c r="I100" s="145"/>
      <c r="J100" s="165" t="s">
        <v>989</v>
      </c>
      <c r="K100" s="164"/>
      <c r="L100" s="244"/>
      <c r="M100" s="2"/>
      <c r="N100" s="2"/>
      <c r="O100" s="2"/>
      <c r="P100" s="2"/>
      <c r="Q100" s="2"/>
    </row>
    <row r="101" spans="1:25" ht="12.75">
      <c r="A101" s="136"/>
      <c r="D101" s="50"/>
      <c r="F101" s="136"/>
      <c r="H101" s="137"/>
      <c r="I101" s="50"/>
      <c r="J101" s="165" t="s">
        <v>835</v>
      </c>
      <c r="K101" s="35"/>
      <c r="N101" s="55"/>
    </row>
    <row r="102" spans="1:25" ht="12.75">
      <c r="A102" s="136"/>
      <c r="C102" s="137"/>
      <c r="D102" s="50"/>
      <c r="F102" s="136"/>
      <c r="H102" s="137"/>
      <c r="I102" s="50"/>
      <c r="K102" s="35"/>
      <c r="N102" s="55"/>
    </row>
    <row r="103" spans="1:25" ht="12.75">
      <c r="B103" s="188" t="s">
        <v>557</v>
      </c>
      <c r="C103" s="172"/>
      <c r="D103" s="172"/>
      <c r="E103" s="172"/>
      <c r="F103" s="172"/>
      <c r="G103" s="172"/>
      <c r="H103" s="172"/>
      <c r="I103" s="172"/>
      <c r="J103" s="172"/>
      <c r="K103" s="172"/>
      <c r="L103" s="172"/>
      <c r="M103" s="161"/>
      <c r="N103" s="161"/>
      <c r="O103" s="161"/>
      <c r="P103" s="161"/>
      <c r="Q103" s="161"/>
    </row>
    <row r="104" spans="1:25" ht="12.75">
      <c r="A104" s="173" t="s">
        <v>242</v>
      </c>
      <c r="C104" s="3" t="s">
        <v>183</v>
      </c>
      <c r="D104" s="2"/>
      <c r="E104" s="2"/>
      <c r="F104" s="2"/>
      <c r="G104" s="2"/>
      <c r="H104" s="2"/>
      <c r="I104" s="2"/>
      <c r="J104" s="2"/>
      <c r="K104" s="2"/>
      <c r="L104" s="170"/>
      <c r="M104" s="171"/>
      <c r="N104" s="2"/>
      <c r="O104" s="2"/>
      <c r="P104" s="2"/>
      <c r="Q104" s="2"/>
    </row>
    <row r="105" spans="1:25" ht="12.75">
      <c r="A105" s="173" t="s">
        <v>249</v>
      </c>
      <c r="B105" s="2"/>
      <c r="C105" s="123" t="s">
        <v>296</v>
      </c>
      <c r="D105" s="2"/>
      <c r="E105" s="2"/>
      <c r="F105" s="105" t="s">
        <v>380</v>
      </c>
      <c r="G105" s="2"/>
      <c r="H105" s="2"/>
      <c r="I105" s="226">
        <v>2000</v>
      </c>
      <c r="J105" s="2"/>
      <c r="K105" s="2"/>
      <c r="L105" s="2"/>
    </row>
    <row r="106" spans="1:25" ht="13.5" thickBot="1">
      <c r="A106" s="174">
        <f>InflateFactr</f>
        <v>1.468</v>
      </c>
      <c r="B106" s="2"/>
      <c r="C106" s="123" t="s">
        <v>296</v>
      </c>
      <c r="D106" s="101" t="s">
        <v>142</v>
      </c>
      <c r="E106" s="101" t="s">
        <v>143</v>
      </c>
      <c r="F106" s="105" t="s">
        <v>201</v>
      </c>
      <c r="G106" s="2"/>
      <c r="H106" s="3" t="s">
        <v>144</v>
      </c>
      <c r="I106" s="2"/>
      <c r="J106" s="398" t="s">
        <v>221</v>
      </c>
      <c r="K106" s="398"/>
      <c r="L106" s="398"/>
      <c r="M106" s="398"/>
      <c r="N106" s="141"/>
      <c r="P106" s="167"/>
    </row>
    <row r="107" spans="1:25" ht="14.25" thickTop="1" thickBot="1">
      <c r="A107" s="160" t="s">
        <v>251</v>
      </c>
      <c r="B107" s="22" t="s">
        <v>174</v>
      </c>
      <c r="C107" s="146">
        <v>0.2</v>
      </c>
      <c r="D107" s="189">
        <f>C107*F107</f>
        <v>14000</v>
      </c>
      <c r="E107" s="189">
        <f>F107-D107</f>
        <v>56000</v>
      </c>
      <c r="F107" s="162">
        <v>70000</v>
      </c>
      <c r="G107" s="233" t="s">
        <v>203</v>
      </c>
      <c r="H107" s="189">
        <f>F107</f>
        <v>70000</v>
      </c>
      <c r="I107" s="103"/>
      <c r="K107" s="5"/>
      <c r="L107" s="101" t="s">
        <v>145</v>
      </c>
      <c r="M107" s="101" t="s">
        <v>146</v>
      </c>
      <c r="N107" s="166"/>
      <c r="O107" s="166"/>
      <c r="P107" s="167"/>
    </row>
    <row r="108" spans="1:25" ht="13.5" thickTop="1">
      <c r="B108" s="22" t="s">
        <v>175</v>
      </c>
      <c r="C108" s="2"/>
      <c r="D108" s="189">
        <f>IF(D107-Single.Exem.Plus.SD&lt;0,0,D107-Single.Exem.Plus.SD)</f>
        <v>3430.4000000000015</v>
      </c>
      <c r="E108" s="189">
        <f>IF(E107-Single.Exem.Plus.SD&lt;0,0,E107-Single.Exem.Plus.SD)</f>
        <v>45430.400000000001</v>
      </c>
      <c r="F108" s="189">
        <f>D108+E108</f>
        <v>48860.800000000003</v>
      </c>
      <c r="G108" s="234"/>
      <c r="H108" s="189">
        <f>IF(H107-MFJ.Exem.Plus.SD&lt;0,0,H107-MFJ.Exem.Plus.SD)</f>
        <v>50989.4</v>
      </c>
      <c r="I108" s="5"/>
      <c r="K108" s="100" t="s">
        <v>147</v>
      </c>
      <c r="L108" s="101" t="s">
        <v>135</v>
      </c>
      <c r="M108" s="101" t="s">
        <v>148</v>
      </c>
      <c r="N108" s="143"/>
      <c r="O108" s="143"/>
      <c r="P108" s="169"/>
      <c r="Q108" s="168"/>
    </row>
    <row r="109" spans="1:25" ht="12.75">
      <c r="B109" s="130" t="s">
        <v>361</v>
      </c>
      <c r="C109" s="130"/>
      <c r="D109" s="225">
        <f>IF(D108&lt;=0,0,VLOOKUP(D108,T.Single,4)+VLOOKUP(D108,T.Single,3)*(D108-VLOOKUP(D108,T.Single,1)))</f>
        <v>514.56000000000017</v>
      </c>
      <c r="E109" s="225">
        <f>IF(E108&lt;=0,0,VLOOKUP(E108,T.Single,4)+VLOOKUP(E108,T.Single,3)*(E108-VLOOKUP(E108,T.Single,1)))</f>
        <v>7710.9620000000004</v>
      </c>
      <c r="F109" s="239">
        <f>D109+E109</f>
        <v>8225.5220000000008</v>
      </c>
      <c r="G109" s="235"/>
      <c r="H109" s="236">
        <f>IF(H108&lt;=0,0,VLOOKUP(H108,T.MFJ,4)+VLOOKUP(H108,T.MFJ,3)*(H108-VLOOKUP(H108,T.MFJ,1)))</f>
        <v>7648.41</v>
      </c>
      <c r="I109" s="5"/>
      <c r="J109" s="343" t="s">
        <v>627</v>
      </c>
      <c r="K109" s="163">
        <f>F109-H109</f>
        <v>577.11200000000099</v>
      </c>
      <c r="L109" s="164">
        <f>K109/H107</f>
        <v>8.2444571428571568E-3</v>
      </c>
      <c r="M109" s="244">
        <f>IF(H109=0,IF(F109=0,0,TEXT(F109,"$#######;($########)")),(F109-H109)/ABS(H109))</f>
        <v>7.5455159961351576E-2</v>
      </c>
    </row>
    <row r="110" spans="1:25" ht="12.75">
      <c r="B110" s="130" t="s">
        <v>377</v>
      </c>
      <c r="C110" s="130"/>
      <c r="D110" s="236">
        <f>-IF(D107&lt;PIStart.Single,0,IF(D107&lt;PIEnd.Single,(MaxCred.Single-0)/(PIEnd.Single-PIStart.Single)*(D107-PIStart.Single)+0,IF(D107&lt;POStart.Single,MaxCred.Single,IF(D107&lt;POEnd.Single,(0-MaxCred.Single)/(POEnd.Single-POStart.Single)*(D107-POStart.Single)+MaxCred.Single,0))))</f>
        <v>-95.405572052401681</v>
      </c>
      <c r="E110" s="236">
        <f>-IF(E107&lt;PIStart.Single,0,IF(E107&lt;PIEnd.Single,(MaxCred.Single-0)/(PIEnd.Single-PIStart.Single)*(E107-PIStart.Single)+0,IF(E107&lt;POStart.Single,MaxCred.Single,IF(E107&lt;POEnd.Single,(0-MaxCred.Single)/(POEnd.Single-POStart.Single)*(E107-POStart.Single)+MaxCred.Single,0))))</f>
        <v>0</v>
      </c>
      <c r="F110" s="225">
        <f>D110+E110</f>
        <v>-95.405572052401681</v>
      </c>
      <c r="G110" s="235"/>
      <c r="H110" s="236">
        <f>-IF(H107&lt;PIStart.MFJ,0,IF(H107&lt;PIEnd.MFJ,(MaxCred.MFJ-0)/(PIEnd.MFJ-PIStart.MFJ)*(H107-PIStart.MFJ)+0,IF(H107&lt;POStart.MFJ,MaxCred.MFJ,IF(H107&lt;POEnd.MFJ,(0-MaxCred.MFJ)/(POEnd.MFJ-POStart.MFJ)*(H107-POStart.MFJ)+MaxCred.MFJ,0))))</f>
        <v>0</v>
      </c>
      <c r="I110" s="5"/>
      <c r="J110" s="343" t="s">
        <v>629</v>
      </c>
      <c r="K110" s="163">
        <f>F110-H110</f>
        <v>-95.405572052401681</v>
      </c>
      <c r="L110" s="223">
        <f>K110/H107</f>
        <v>-1.3629367436057383E-3</v>
      </c>
      <c r="M110" s="244"/>
      <c r="Y110" s="31"/>
    </row>
    <row r="111" spans="1:25" ht="13.5">
      <c r="B111" s="172" t="s">
        <v>362</v>
      </c>
      <c r="C111" s="28"/>
      <c r="D111" s="190">
        <f>D109+D110</f>
        <v>419.15442794759849</v>
      </c>
      <c r="E111" s="190">
        <f>E109+E110</f>
        <v>7710.9620000000004</v>
      </c>
      <c r="F111" s="237">
        <f>D111+E111</f>
        <v>8130.1164279475988</v>
      </c>
      <c r="G111" s="190"/>
      <c r="H111" s="238">
        <f>H109+H110</f>
        <v>7648.41</v>
      </c>
      <c r="I111" s="145"/>
      <c r="J111" s="343" t="s">
        <v>628</v>
      </c>
      <c r="K111" s="163">
        <f>F111-H111</f>
        <v>481.70642794759897</v>
      </c>
      <c r="L111" s="164">
        <f>K111/H107</f>
        <v>6.8815203992514135E-3</v>
      </c>
      <c r="M111" s="244">
        <f>IF(H111=0,IF(F111=0,0,TEXT(F111,"$#######;($########)")),(F111-H111)/ABS(H111))</f>
        <v>6.2981250736767372E-2</v>
      </c>
      <c r="Y111" s="31"/>
    </row>
    <row r="112" spans="1:25" ht="12.75">
      <c r="B112" s="2"/>
      <c r="C112" s="226">
        <v>2000</v>
      </c>
      <c r="D112" s="28"/>
      <c r="E112" s="28"/>
      <c r="F112" s="28"/>
      <c r="G112" s="226">
        <v>2000</v>
      </c>
      <c r="H112" s="28"/>
      <c r="I112" s="5"/>
      <c r="J112" s="342" t="s">
        <v>550</v>
      </c>
      <c r="L112" s="164"/>
    </row>
    <row r="113" spans="1:29" ht="12.75">
      <c r="B113" s="314" t="s">
        <v>552</v>
      </c>
      <c r="C113" s="2"/>
      <c r="D113" s="2"/>
      <c r="E113" s="2"/>
      <c r="F113" s="2"/>
      <c r="G113" s="2"/>
      <c r="H113" s="28"/>
      <c r="I113" s="5"/>
      <c r="J113" s="165" t="s">
        <v>990</v>
      </c>
      <c r="L113" s="164"/>
    </row>
    <row r="114" spans="1:29" ht="12.75">
      <c r="D114" s="28"/>
      <c r="E114" s="28"/>
      <c r="F114" s="28"/>
      <c r="G114" s="28"/>
      <c r="H114" s="28"/>
      <c r="I114" s="5"/>
      <c r="J114" s="165" t="s">
        <v>551</v>
      </c>
      <c r="L114" s="164"/>
      <c r="Z114" s="265"/>
      <c r="AA114" s="161"/>
      <c r="AB114" s="161"/>
      <c r="AC114" s="161"/>
    </row>
    <row r="115" spans="1:29" ht="12.75">
      <c r="H115" s="28"/>
      <c r="I115" s="5"/>
      <c r="J115" s="165" t="s">
        <v>711</v>
      </c>
      <c r="L115" s="164"/>
      <c r="Z115" s="247"/>
      <c r="AA115" s="207"/>
      <c r="AC115" s="31"/>
    </row>
    <row r="116" spans="1:29" ht="12.75">
      <c r="A116" s="143" t="s">
        <v>476</v>
      </c>
      <c r="B116" s="2"/>
      <c r="C116" s="283" t="str">
        <f>IF(C94=D94/F94,"OK","ERROR!")</f>
        <v>OK</v>
      </c>
      <c r="D116" s="283" t="str">
        <f>IF(F94=D94+E94,"OK","ERROR!")</f>
        <v>OK</v>
      </c>
      <c r="E116" s="283" t="str">
        <f>IF(D107=C107*F107,"OK","ERROR!")</f>
        <v>OK</v>
      </c>
      <c r="F116" s="283" t="str">
        <f>IF(E107=F107-D107,"OK","ERROR!")</f>
        <v>OK</v>
      </c>
      <c r="G116" s="283" t="str">
        <f>IF(AND(C116="OK",D116="OK",E116="OK",F116="OK"),"OK","ERROR!")</f>
        <v>OK</v>
      </c>
      <c r="H116" s="28"/>
      <c r="I116" s="5"/>
      <c r="J116" s="143" t="s">
        <v>712</v>
      </c>
      <c r="L116" s="164"/>
      <c r="Y116" s="207"/>
      <c r="Z116" s="207"/>
      <c r="AA116" s="207"/>
      <c r="AC116" s="207"/>
    </row>
    <row r="117" spans="1:29" ht="12.75">
      <c r="B117" s="2"/>
      <c r="C117" s="2"/>
      <c r="D117" s="28"/>
      <c r="E117" s="28"/>
      <c r="F117" s="28"/>
      <c r="G117" s="28"/>
      <c r="H117" s="28"/>
      <c r="I117" s="5"/>
      <c r="J117" s="143" t="s">
        <v>742</v>
      </c>
      <c r="L117" s="164"/>
      <c r="Y117" s="207"/>
      <c r="Z117" s="207"/>
      <c r="AA117" s="207"/>
      <c r="AC117" s="31"/>
    </row>
    <row r="118" spans="1:29" ht="12.75">
      <c r="B118" s="2"/>
      <c r="C118" s="2"/>
      <c r="D118" s="28"/>
      <c r="E118" s="28"/>
      <c r="F118" s="28"/>
      <c r="G118" s="28"/>
      <c r="H118" s="28"/>
      <c r="I118" s="5"/>
      <c r="J118" s="143" t="s">
        <v>714</v>
      </c>
      <c r="L118" s="164"/>
    </row>
    <row r="119" spans="1:29" ht="12.75">
      <c r="J119" s="165"/>
    </row>
    <row r="120" spans="1:29" ht="18">
      <c r="A120" s="95" t="s">
        <v>872</v>
      </c>
      <c r="B120" s="95"/>
      <c r="C120" s="95"/>
      <c r="D120" s="95"/>
      <c r="E120" s="95"/>
      <c r="F120" s="95"/>
      <c r="G120" s="95"/>
      <c r="H120" s="95"/>
      <c r="I120" s="95"/>
      <c r="J120" s="95"/>
      <c r="K120" s="95"/>
      <c r="L120" s="95"/>
      <c r="M120" s="58"/>
      <c r="N120" s="58"/>
      <c r="O120" s="58"/>
      <c r="Q120" s="58"/>
      <c r="R120" s="58"/>
    </row>
    <row r="121" spans="1:29" ht="18">
      <c r="A121" s="95" t="s">
        <v>256</v>
      </c>
      <c r="B121" s="95"/>
      <c r="C121" s="95"/>
      <c r="D121" s="95"/>
      <c r="E121" s="95"/>
      <c r="F121" s="95"/>
      <c r="G121" s="95"/>
      <c r="H121" s="95"/>
      <c r="I121" s="95"/>
      <c r="J121" s="95"/>
      <c r="K121" s="95"/>
      <c r="L121" s="95"/>
    </row>
    <row r="122" spans="1:29" ht="12">
      <c r="A122" s="179" t="s">
        <v>257</v>
      </c>
    </row>
    <row r="123" spans="1:29" ht="12.75">
      <c r="A123" s="179"/>
      <c r="N123" s="113" t="s">
        <v>882</v>
      </c>
      <c r="V123" s="113" t="s">
        <v>883</v>
      </c>
      <c r="Y123" s="31" t="s">
        <v>978</v>
      </c>
    </row>
    <row r="124" spans="1:29" ht="12">
      <c r="A124" s="179"/>
      <c r="Y124" s="31" t="s">
        <v>970</v>
      </c>
    </row>
    <row r="125" spans="1:29" ht="12.75">
      <c r="B125" s="23" t="s">
        <v>281</v>
      </c>
      <c r="C125" s="1"/>
      <c r="D125" s="1"/>
      <c r="E125" s="1"/>
      <c r="F125" s="1"/>
      <c r="G125" s="1"/>
      <c r="H125" s="1"/>
      <c r="I125" s="1"/>
      <c r="J125" s="1"/>
      <c r="K125" s="1"/>
      <c r="L125" s="1"/>
      <c r="M125" s="1"/>
      <c r="N125" s="26"/>
      <c r="Z125" s="265" t="s">
        <v>180</v>
      </c>
      <c r="AA125" s="161"/>
    </row>
    <row r="126" spans="1:29" ht="12">
      <c r="B126" s="158" t="s">
        <v>250</v>
      </c>
      <c r="Z126" s="247"/>
      <c r="AA126" s="207" t="s">
        <v>35</v>
      </c>
    </row>
    <row r="127" spans="1:29" ht="12.75">
      <c r="A127" s="330" t="s">
        <v>257</v>
      </c>
      <c r="B127" s="2"/>
      <c r="C127" s="96" t="s">
        <v>111</v>
      </c>
      <c r="D127" s="2"/>
      <c r="E127" s="2"/>
      <c r="F127" s="2"/>
      <c r="G127" s="2"/>
      <c r="H127" s="2"/>
      <c r="I127" s="2"/>
      <c r="J127" s="2"/>
      <c r="K127" s="2"/>
      <c r="L127" s="2"/>
      <c r="M127" s="12"/>
      <c r="O127" s="3" t="s">
        <v>437</v>
      </c>
      <c r="Y127" s="207" t="s">
        <v>201</v>
      </c>
      <c r="Z127" s="207" t="s">
        <v>35</v>
      </c>
      <c r="AA127" s="207" t="s">
        <v>431</v>
      </c>
    </row>
    <row r="128" spans="1:29" ht="12.75">
      <c r="B128" s="199">
        <f>K111</f>
        <v>481.70642794759897</v>
      </c>
      <c r="C128" s="20">
        <v>0</v>
      </c>
      <c r="D128" s="20">
        <v>0.05</v>
      </c>
      <c r="E128" s="20">
        <v>0.1</v>
      </c>
      <c r="F128" s="20">
        <v>0.15</v>
      </c>
      <c r="G128" s="20">
        <v>0.2</v>
      </c>
      <c r="H128" s="20">
        <v>0.25</v>
      </c>
      <c r="I128" s="20">
        <v>0.3</v>
      </c>
      <c r="J128" s="20">
        <v>0.35</v>
      </c>
      <c r="K128" s="20">
        <v>0.4</v>
      </c>
      <c r="L128" s="20">
        <v>0.45</v>
      </c>
      <c r="M128" s="20">
        <v>0.5</v>
      </c>
      <c r="Y128" s="207" t="s">
        <v>432</v>
      </c>
      <c r="Z128" s="207" t="s">
        <v>151</v>
      </c>
      <c r="AA128" s="207" t="s">
        <v>202</v>
      </c>
    </row>
    <row r="129" spans="1:27" ht="12.75">
      <c r="A129" s="173" t="s">
        <v>242</v>
      </c>
      <c r="B129" s="183">
        <v>1E-3</v>
      </c>
      <c r="C129" s="245">
        <f t="dataTable" ref="C129:M155" dt2D="1" dtr="0" r1="C107" r2="F107" ca="1"/>
        <v>0</v>
      </c>
      <c r="D129" s="245">
        <v>0</v>
      </c>
      <c r="E129" s="245">
        <v>0</v>
      </c>
      <c r="F129" s="245">
        <v>0</v>
      </c>
      <c r="G129" s="245">
        <v>0</v>
      </c>
      <c r="H129" s="245">
        <v>0</v>
      </c>
      <c r="I129" s="245">
        <v>0</v>
      </c>
      <c r="J129" s="245">
        <v>0</v>
      </c>
      <c r="K129" s="245">
        <v>0</v>
      </c>
      <c r="L129" s="245">
        <v>0</v>
      </c>
      <c r="M129" s="245">
        <v>0</v>
      </c>
      <c r="N129" s="35"/>
      <c r="O129" s="188" t="s">
        <v>281</v>
      </c>
      <c r="P129" s="161"/>
      <c r="Q129" s="161"/>
      <c r="R129" s="161"/>
      <c r="S129" s="161"/>
      <c r="T129" s="161"/>
      <c r="U129" s="161"/>
      <c r="V129" s="161"/>
      <c r="W129" s="161"/>
      <c r="Y129" s="266">
        <f t="shared" ref="Y129:Y156" si="0">B129</f>
        <v>1E-3</v>
      </c>
      <c r="Z129" s="245">
        <f t="shared" ref="Z129:Z155" si="1">AVERAGE(C129:M129)</f>
        <v>0</v>
      </c>
      <c r="AA129" s="244" t="s">
        <v>433</v>
      </c>
    </row>
    <row r="130" spans="1:27" ht="12.75">
      <c r="A130" s="173" t="s">
        <v>249</v>
      </c>
      <c r="B130" s="183">
        <v>10000</v>
      </c>
      <c r="C130" s="245">
        <v>0</v>
      </c>
      <c r="D130" s="245">
        <v>-76.906683121321407</v>
      </c>
      <c r="E130" s="245">
        <v>-153.81336624264287</v>
      </c>
      <c r="F130" s="245">
        <v>-229.6101803683311</v>
      </c>
      <c r="G130" s="245">
        <v>-267.97974558572247</v>
      </c>
      <c r="H130" s="245">
        <v>-306.34931080311372</v>
      </c>
      <c r="I130" s="245">
        <v>-344.71887602050498</v>
      </c>
      <c r="J130" s="245">
        <v>-363.68878906398328</v>
      </c>
      <c r="K130" s="245">
        <v>-363.68878906398328</v>
      </c>
      <c r="L130" s="245">
        <v>-363.68878906398328</v>
      </c>
      <c r="M130" s="245">
        <v>-363.68878906398328</v>
      </c>
      <c r="O130" s="195" t="s">
        <v>269</v>
      </c>
      <c r="P130" s="161"/>
      <c r="Q130" s="161"/>
      <c r="R130" s="161"/>
      <c r="S130" s="161"/>
      <c r="T130" s="161"/>
      <c r="U130" s="161"/>
      <c r="V130" s="161"/>
      <c r="Y130" s="264">
        <f t="shared" si="0"/>
        <v>10000</v>
      </c>
      <c r="Z130" s="245">
        <f t="shared" si="1"/>
        <v>-257.64848349068814</v>
      </c>
      <c r="AA130" s="244">
        <f>Z130/Y130</f>
        <v>-2.5764848349068812E-2</v>
      </c>
    </row>
    <row r="131" spans="1:27" ht="12.75">
      <c r="A131" s="174">
        <f>InflateFactr</f>
        <v>1.468</v>
      </c>
      <c r="B131" s="185">
        <v>20000</v>
      </c>
      <c r="C131" s="245">
        <v>1266.1499999999999</v>
      </c>
      <c r="D131" s="245">
        <v>1039.4108695652174</v>
      </c>
      <c r="E131" s="245">
        <v>812.67173913043473</v>
      </c>
      <c r="F131" s="245">
        <v>585.93260869565222</v>
      </c>
      <c r="G131" s="245">
        <v>359.1934782608696</v>
      </c>
      <c r="H131" s="245">
        <v>114.12301158154546</v>
      </c>
      <c r="I131" s="245">
        <v>-189.69035466109736</v>
      </c>
      <c r="J131" s="245">
        <v>-474.53380786026196</v>
      </c>
      <c r="K131" s="245">
        <v>-701.60804366812215</v>
      </c>
      <c r="L131" s="245">
        <v>-891.25503056768537</v>
      </c>
      <c r="M131" s="245">
        <v>-955.81503056768565</v>
      </c>
      <c r="O131" s="158" t="s">
        <v>250</v>
      </c>
      <c r="X131" s="207" t="s">
        <v>35</v>
      </c>
      <c r="Y131" s="264">
        <f t="shared" si="0"/>
        <v>20000</v>
      </c>
      <c r="Z131" s="245">
        <f t="shared" si="1"/>
        <v>87.689039991715148</v>
      </c>
      <c r="AA131" s="244">
        <f t="shared" ref="AA131:AA143" si="2">Z131/Y131</f>
        <v>4.3844519995857572E-3</v>
      </c>
    </row>
    <row r="132" spans="1:27" ht="12.75">
      <c r="A132" s="160" t="s">
        <v>251</v>
      </c>
      <c r="B132" s="183">
        <v>30000</v>
      </c>
      <c r="C132" s="245">
        <v>1266.1499999999999</v>
      </c>
      <c r="D132" s="245">
        <v>926.04130434782587</v>
      </c>
      <c r="E132" s="245">
        <v>585.93260869565188</v>
      </c>
      <c r="F132" s="245">
        <v>245.82391304347811</v>
      </c>
      <c r="G132" s="245">
        <v>-94.28478260869565</v>
      </c>
      <c r="H132" s="245">
        <v>-377.05399999999986</v>
      </c>
      <c r="I132" s="245">
        <v>-564.626751091703</v>
      </c>
      <c r="J132" s="245">
        <v>-674.01539737991254</v>
      </c>
      <c r="K132" s="245">
        <v>-568.84404366812191</v>
      </c>
      <c r="L132" s="245">
        <v>-453.23268995633157</v>
      </c>
      <c r="M132" s="245">
        <v>-355.95267248908272</v>
      </c>
      <c r="P132" s="96" t="s">
        <v>575</v>
      </c>
      <c r="X132" s="207" t="s">
        <v>431</v>
      </c>
      <c r="Y132" s="264">
        <f t="shared" si="0"/>
        <v>30000</v>
      </c>
      <c r="Z132" s="245">
        <f t="shared" si="1"/>
        <v>-5.8238646460810779</v>
      </c>
      <c r="AA132" s="244">
        <f t="shared" si="2"/>
        <v>-1.9412882153603593E-4</v>
      </c>
    </row>
    <row r="133" spans="1:27" ht="12.75">
      <c r="B133" s="183">
        <v>40000</v>
      </c>
      <c r="C133" s="245">
        <v>1266.1500000000001</v>
      </c>
      <c r="D133" s="245">
        <v>812.67173913043507</v>
      </c>
      <c r="E133" s="245">
        <v>359.19347826086914</v>
      </c>
      <c r="F133" s="245">
        <v>-94.284782608695878</v>
      </c>
      <c r="G133" s="245">
        <v>-452.05400000000054</v>
      </c>
      <c r="H133" s="245">
        <v>-637.55251528384315</v>
      </c>
      <c r="I133" s="245">
        <v>-568.84404366812259</v>
      </c>
      <c r="J133" s="245">
        <v>-414.69557205240199</v>
      </c>
      <c r="K133" s="245">
        <v>-319.28999999999996</v>
      </c>
      <c r="L133" s="245">
        <v>-319.28999999999996</v>
      </c>
      <c r="M133" s="245">
        <v>-319.28999999999996</v>
      </c>
      <c r="N133" s="226">
        <v>2000</v>
      </c>
      <c r="O133" s="200">
        <f>K111</f>
        <v>481.70642794759897</v>
      </c>
      <c r="P133" s="193">
        <v>0</v>
      </c>
      <c r="Q133" s="193">
        <v>0.1</v>
      </c>
      <c r="R133" s="193">
        <v>0.2</v>
      </c>
      <c r="S133" s="193">
        <v>0.3</v>
      </c>
      <c r="T133" s="193">
        <v>0.4</v>
      </c>
      <c r="U133" s="193">
        <v>0.5</v>
      </c>
      <c r="W133" s="193" t="s">
        <v>35</v>
      </c>
      <c r="X133" s="207" t="s">
        <v>202</v>
      </c>
      <c r="Y133" s="264">
        <f t="shared" si="0"/>
        <v>40000</v>
      </c>
      <c r="Z133" s="245">
        <f t="shared" si="1"/>
        <v>-62.480517838341797</v>
      </c>
      <c r="AA133" s="244">
        <f t="shared" si="2"/>
        <v>-1.562012945958545E-3</v>
      </c>
    </row>
    <row r="134" spans="1:27" s="128" customFormat="1" ht="12.75">
      <c r="B134" s="194">
        <v>50000</v>
      </c>
      <c r="C134" s="245">
        <v>1382.5520000000006</v>
      </c>
      <c r="D134" s="245">
        <v>699.30217391304359</v>
      </c>
      <c r="E134" s="245">
        <v>132.45434782608754</v>
      </c>
      <c r="F134" s="245">
        <v>-377.05399999999918</v>
      </c>
      <c r="G134" s="245">
        <v>-637.55251528384224</v>
      </c>
      <c r="H134" s="245">
        <v>-530.30692576419187</v>
      </c>
      <c r="I134" s="245">
        <v>-337.62133624454145</v>
      </c>
      <c r="J134" s="245">
        <v>-319.28999999999996</v>
      </c>
      <c r="K134" s="245">
        <v>-319.28999999999996</v>
      </c>
      <c r="L134" s="245">
        <v>-319.28999999999996</v>
      </c>
      <c r="M134" s="245">
        <v>-319.28999999999996</v>
      </c>
      <c r="O134" s="194">
        <v>20000</v>
      </c>
      <c r="P134" s="245">
        <f t="dataTable" ref="P134:U140" dt2D="1" dtr="1" r1="C107" r2="F107" ca="1"/>
        <v>1266.1499999999999</v>
      </c>
      <c r="Q134" s="245">
        <v>812.67173913043473</v>
      </c>
      <c r="R134" s="245">
        <v>359.1934782608696</v>
      </c>
      <c r="S134" s="245">
        <v>-189.69035466109736</v>
      </c>
      <c r="T134" s="245">
        <v>-701.60804366812215</v>
      </c>
      <c r="U134" s="245">
        <v>-955.81503056768565</v>
      </c>
      <c r="V134"/>
      <c r="W134" s="245">
        <f>AVERAGE(P134:U134)</f>
        <v>98.483631415733157</v>
      </c>
      <c r="X134" s="244">
        <f>W134/O134</f>
        <v>4.9241815707866581E-3</v>
      </c>
      <c r="Y134" s="264">
        <f t="shared" si="0"/>
        <v>50000</v>
      </c>
      <c r="Z134" s="245">
        <f t="shared" si="1"/>
        <v>-85.944205050312988</v>
      </c>
      <c r="AA134" s="244">
        <f t="shared" si="2"/>
        <v>-1.7188841010062597E-3</v>
      </c>
    </row>
    <row r="135" spans="1:27" ht="12.75">
      <c r="A135" s="226">
        <v>2000</v>
      </c>
      <c r="B135" s="183">
        <v>60000</v>
      </c>
      <c r="C135" s="245">
        <v>2682.5520000000015</v>
      </c>
      <c r="D135" s="245">
        <v>1612.3346086956526</v>
      </c>
      <c r="E135" s="245">
        <v>542.11721739130462</v>
      </c>
      <c r="F135" s="245">
        <v>-318.22475109170227</v>
      </c>
      <c r="G135" s="245">
        <v>-568.84404366812123</v>
      </c>
      <c r="H135" s="245">
        <v>-337.62133624454054</v>
      </c>
      <c r="I135" s="245">
        <v>-319.28999999999905</v>
      </c>
      <c r="J135" s="245">
        <v>-319.28999999999905</v>
      </c>
      <c r="K135" s="245">
        <v>-319.28999999999996</v>
      </c>
      <c r="L135" s="245">
        <v>-319.28999999999996</v>
      </c>
      <c r="M135" s="245">
        <v>-319.28999999999996</v>
      </c>
      <c r="O135" s="183">
        <v>40000</v>
      </c>
      <c r="P135" s="245">
        <v>1266.1500000000001</v>
      </c>
      <c r="Q135" s="245">
        <v>359.19347826086914</v>
      </c>
      <c r="R135" s="245">
        <v>-452.05400000000054</v>
      </c>
      <c r="S135" s="245">
        <v>-568.84404366812259</v>
      </c>
      <c r="T135" s="245">
        <v>-319.28999999999996</v>
      </c>
      <c r="U135" s="245">
        <v>-319.28999999999996</v>
      </c>
      <c r="V135" s="128"/>
      <c r="W135" s="245">
        <f t="shared" ref="W135:W140" si="3">AVERAGE(P135:U135)</f>
        <v>-5.6890942345423055</v>
      </c>
      <c r="X135" s="244">
        <f t="shared" ref="X135:X140" si="4">W135/O135</f>
        <v>-1.4222735586355765E-4</v>
      </c>
      <c r="Y135" s="264">
        <f t="shared" si="0"/>
        <v>60000</v>
      </c>
      <c r="Z135" s="245">
        <f t="shared" si="1"/>
        <v>183.2603359165997</v>
      </c>
      <c r="AA135" s="244">
        <f t="shared" si="2"/>
        <v>3.0543389319433283E-3</v>
      </c>
    </row>
    <row r="136" spans="1:27" ht="12.75">
      <c r="B136" s="183">
        <v>70000</v>
      </c>
      <c r="C136" s="245">
        <v>3982.5520000000015</v>
      </c>
      <c r="D136" s="245">
        <v>2733.9650434782598</v>
      </c>
      <c r="E136" s="245">
        <v>1504.3480000000018</v>
      </c>
      <c r="F136" s="245">
        <v>677.38660262008852</v>
      </c>
      <c r="G136" s="245">
        <v>481.70642794759897</v>
      </c>
      <c r="H136" s="245">
        <v>122.11200000000099</v>
      </c>
      <c r="I136" s="245">
        <v>-319.28999999999905</v>
      </c>
      <c r="J136" s="245">
        <v>-319.28999999999905</v>
      </c>
      <c r="K136" s="245">
        <v>-319.28999999999905</v>
      </c>
      <c r="L136" s="245">
        <v>-319.28999999999905</v>
      </c>
      <c r="M136" s="245">
        <v>-319.28999999999996</v>
      </c>
      <c r="O136" s="183">
        <v>60000</v>
      </c>
      <c r="P136" s="245">
        <v>2682.5520000000015</v>
      </c>
      <c r="Q136" s="245">
        <v>542.11721739130462</v>
      </c>
      <c r="R136" s="245">
        <v>-568.84404366812123</v>
      </c>
      <c r="S136" s="245">
        <v>-319.28999999999905</v>
      </c>
      <c r="T136" s="245">
        <v>-319.28999999999996</v>
      </c>
      <c r="U136" s="245">
        <v>-319.28999999999996</v>
      </c>
      <c r="W136" s="245">
        <f t="shared" si="3"/>
        <v>282.99252895386434</v>
      </c>
      <c r="X136" s="244">
        <f t="shared" si="4"/>
        <v>4.7165421492310726E-3</v>
      </c>
      <c r="Y136" s="264">
        <f t="shared" si="0"/>
        <v>70000</v>
      </c>
      <c r="Z136" s="245">
        <f t="shared" si="1"/>
        <v>718.69273400417762</v>
      </c>
      <c r="AA136" s="244">
        <f t="shared" si="2"/>
        <v>1.0267039057202538E-2</v>
      </c>
    </row>
    <row r="137" spans="1:27" ht="12.75">
      <c r="B137" s="185">
        <v>80000</v>
      </c>
      <c r="C137" s="245">
        <v>5282.5519999999997</v>
      </c>
      <c r="D137" s="245">
        <v>3855.5954782608715</v>
      </c>
      <c r="E137" s="245">
        <v>2524.3480000000018</v>
      </c>
      <c r="F137" s="245">
        <v>1887.5579563318788</v>
      </c>
      <c r="G137" s="245">
        <v>1617.1119999999992</v>
      </c>
      <c r="H137" s="245">
        <v>1097.112000000001</v>
      </c>
      <c r="I137" s="245">
        <v>577.11200000000099</v>
      </c>
      <c r="J137" s="245">
        <v>57.11200000000099</v>
      </c>
      <c r="K137" s="245">
        <v>-319.28999999999905</v>
      </c>
      <c r="L137" s="245">
        <v>-319.28999999999905</v>
      </c>
      <c r="M137" s="245">
        <v>-319.28999999999905</v>
      </c>
      <c r="O137" s="183">
        <v>80000</v>
      </c>
      <c r="P137" s="245">
        <v>5282.5519999999997</v>
      </c>
      <c r="Q137" s="245">
        <v>2524.3480000000018</v>
      </c>
      <c r="R137" s="245">
        <v>1617.1119999999992</v>
      </c>
      <c r="S137" s="245">
        <v>577.11200000000099</v>
      </c>
      <c r="T137" s="245">
        <v>-319.28999999999905</v>
      </c>
      <c r="U137" s="245">
        <v>-319.28999999999905</v>
      </c>
      <c r="W137" s="245">
        <f t="shared" si="3"/>
        <v>1560.4240000000007</v>
      </c>
      <c r="X137" s="244">
        <f t="shared" si="4"/>
        <v>1.9505300000000007E-2</v>
      </c>
      <c r="Y137" s="264">
        <f t="shared" si="0"/>
        <v>80000</v>
      </c>
      <c r="Z137" s="245">
        <f t="shared" si="1"/>
        <v>1449.1483122357051</v>
      </c>
      <c r="AA137" s="244">
        <f t="shared" si="2"/>
        <v>1.8114353902946315E-2</v>
      </c>
    </row>
    <row r="138" spans="1:27" ht="12.75">
      <c r="B138" s="183">
        <v>90000</v>
      </c>
      <c r="C138" s="245">
        <v>5722.264000000001</v>
      </c>
      <c r="D138" s="245">
        <v>4116.9379130434791</v>
      </c>
      <c r="E138" s="245">
        <v>2721.4872489082973</v>
      </c>
      <c r="F138" s="245">
        <v>2247.8813100436691</v>
      </c>
      <c r="G138" s="245">
        <v>1796.8240000000023</v>
      </c>
      <c r="H138" s="245">
        <v>1211.8240000000005</v>
      </c>
      <c r="I138" s="245">
        <v>626.82400000000234</v>
      </c>
      <c r="J138" s="245">
        <v>41.824000000000524</v>
      </c>
      <c r="K138" s="245">
        <v>-543.17599999999766</v>
      </c>
      <c r="L138" s="245">
        <v>-1128.1759999999977</v>
      </c>
      <c r="M138" s="245">
        <v>-1179.5779999999977</v>
      </c>
      <c r="O138" s="183">
        <v>120000</v>
      </c>
      <c r="P138" s="245">
        <v>6206.4340000000047</v>
      </c>
      <c r="Q138" s="245">
        <v>2451.4399563318839</v>
      </c>
      <c r="R138" s="245">
        <v>1016.8240000000042</v>
      </c>
      <c r="S138" s="245">
        <v>-543.17599999999584</v>
      </c>
      <c r="T138" s="245">
        <v>-2103.1759999999958</v>
      </c>
      <c r="U138" s="245">
        <v>-2246.773999999994</v>
      </c>
      <c r="W138" s="245">
        <f t="shared" si="3"/>
        <v>796.92865938865123</v>
      </c>
      <c r="X138" s="244">
        <f t="shared" si="4"/>
        <v>6.6410721615720938E-3</v>
      </c>
      <c r="Y138" s="264">
        <f t="shared" si="0"/>
        <v>90000</v>
      </c>
      <c r="Z138" s="245">
        <f t="shared" si="1"/>
        <v>1421.357861090496</v>
      </c>
      <c r="AA138" s="244">
        <f t="shared" si="2"/>
        <v>1.5792865123227733E-2</v>
      </c>
    </row>
    <row r="139" spans="1:27" s="128" customFormat="1" ht="12.75">
      <c r="B139" s="194">
        <v>100000</v>
      </c>
      <c r="C139" s="245">
        <v>5722.264000000001</v>
      </c>
      <c r="D139" s="245">
        <v>3938.5683478260889</v>
      </c>
      <c r="E139" s="245">
        <v>2518.5614847161578</v>
      </c>
      <c r="F139" s="245">
        <v>2168.4926637554581</v>
      </c>
      <c r="G139" s="245">
        <v>1536.8240000000005</v>
      </c>
      <c r="H139" s="245">
        <v>886.82400000000234</v>
      </c>
      <c r="I139" s="245">
        <v>236.82400000000234</v>
      </c>
      <c r="J139" s="245">
        <v>-413.17599999999948</v>
      </c>
      <c r="K139" s="245">
        <v>-1063.1759999999977</v>
      </c>
      <c r="L139" s="245">
        <v>-1713.1759999999977</v>
      </c>
      <c r="M139" s="245">
        <v>-2246.7739999999976</v>
      </c>
      <c r="O139" s="194">
        <v>200000</v>
      </c>
      <c r="P139" s="245">
        <v>7842.7899999999936</v>
      </c>
      <c r="Q139" s="245">
        <v>3057.3499999999913</v>
      </c>
      <c r="R139" s="245">
        <v>-142.65000000000873</v>
      </c>
      <c r="S139" s="245">
        <v>-1926.2479999999996</v>
      </c>
      <c r="T139" s="245">
        <v>-2526.2480000000069</v>
      </c>
      <c r="U139" s="245">
        <v>-3010.4180000000051</v>
      </c>
      <c r="V139"/>
      <c r="W139" s="245">
        <f t="shared" si="3"/>
        <v>549.09599999999409</v>
      </c>
      <c r="X139" s="244">
        <f t="shared" si="4"/>
        <v>2.7454799999999703E-3</v>
      </c>
      <c r="Y139" s="264">
        <f t="shared" si="0"/>
        <v>100000</v>
      </c>
      <c r="Z139" s="245">
        <f t="shared" si="1"/>
        <v>1052.0051360270654</v>
      </c>
      <c r="AA139" s="244">
        <f t="shared" si="2"/>
        <v>1.0520051360270654E-2</v>
      </c>
    </row>
    <row r="140" spans="1:27" ht="12.75">
      <c r="B140" s="183">
        <v>110000</v>
      </c>
      <c r="C140" s="245">
        <v>5906.4340000000047</v>
      </c>
      <c r="D140" s="245">
        <v>3779.3687826087007</v>
      </c>
      <c r="E140" s="245">
        <v>2380.1957205240215</v>
      </c>
      <c r="F140" s="245">
        <v>1991.8240000000042</v>
      </c>
      <c r="G140" s="245">
        <v>1276.8240000000042</v>
      </c>
      <c r="H140" s="245">
        <v>561.82400000000416</v>
      </c>
      <c r="I140" s="245">
        <v>-153.17599999999584</v>
      </c>
      <c r="J140" s="245">
        <v>-868.17599999999584</v>
      </c>
      <c r="K140" s="245">
        <v>-1583.1759999999958</v>
      </c>
      <c r="L140" s="245">
        <v>-2246.773999999994</v>
      </c>
      <c r="M140" s="245">
        <v>-2246.7739999999958</v>
      </c>
      <c r="O140" s="183">
        <v>600000</v>
      </c>
      <c r="P140" s="245">
        <v>10686.306000000011</v>
      </c>
      <c r="Q140" s="245">
        <v>-4242.7319999999891</v>
      </c>
      <c r="R140" s="245">
        <v>-10718.561999999976</v>
      </c>
      <c r="S140" s="245">
        <v>-15379.335599999991</v>
      </c>
      <c r="T140" s="245">
        <v>-16640.655599999998</v>
      </c>
      <c r="U140" s="245">
        <v>-16640.655599999998</v>
      </c>
      <c r="V140" s="128"/>
      <c r="W140" s="245">
        <f t="shared" si="3"/>
        <v>-8822.6057999999903</v>
      </c>
      <c r="X140" s="244">
        <f t="shared" si="4"/>
        <v>-1.4704342999999984E-2</v>
      </c>
      <c r="Y140" s="264">
        <f t="shared" si="0"/>
        <v>110000</v>
      </c>
      <c r="Z140" s="245">
        <f t="shared" si="1"/>
        <v>799.85404573934204</v>
      </c>
      <c r="AA140" s="244">
        <f t="shared" si="2"/>
        <v>7.2714004158122006E-3</v>
      </c>
    </row>
    <row r="141" spans="1:27" ht="12.75">
      <c r="B141" s="183">
        <v>120000</v>
      </c>
      <c r="C141" s="245">
        <v>6206.4340000000047</v>
      </c>
      <c r="D141" s="245">
        <v>3885.9992173913088</v>
      </c>
      <c r="E141" s="245">
        <v>2451.4399563318839</v>
      </c>
      <c r="F141" s="245">
        <v>1796.8240000000042</v>
      </c>
      <c r="G141" s="245">
        <v>1016.8240000000042</v>
      </c>
      <c r="H141" s="245">
        <v>236.82400000000416</v>
      </c>
      <c r="I141" s="245">
        <v>-543.17599999999584</v>
      </c>
      <c r="J141" s="245">
        <v>-1323.1759999999958</v>
      </c>
      <c r="K141" s="245">
        <v>-2103.1759999999958</v>
      </c>
      <c r="L141" s="245">
        <v>-2246.7739999999976</v>
      </c>
      <c r="M141" s="245">
        <v>-2246.773999999994</v>
      </c>
      <c r="O141" s="3" t="s">
        <v>268</v>
      </c>
      <c r="V141" s="128"/>
      <c r="Y141" s="264">
        <f t="shared" si="0"/>
        <v>120000</v>
      </c>
      <c r="Z141" s="245">
        <f t="shared" si="1"/>
        <v>648.29719761120282</v>
      </c>
      <c r="AA141" s="244">
        <f t="shared" si="2"/>
        <v>5.4024766467600238E-3</v>
      </c>
    </row>
    <row r="142" spans="1:27" ht="12.75">
      <c r="B142" s="183">
        <v>130000</v>
      </c>
      <c r="C142" s="245">
        <v>6506.4340000000011</v>
      </c>
      <c r="D142" s="245">
        <v>3992.6296521739132</v>
      </c>
      <c r="E142" s="245">
        <v>2668.5141921397408</v>
      </c>
      <c r="F142" s="245">
        <v>1800.9940000000024</v>
      </c>
      <c r="G142" s="245">
        <v>760.99400000000242</v>
      </c>
      <c r="H142" s="245">
        <v>-88.175999999999476</v>
      </c>
      <c r="I142" s="245">
        <v>-933.17599999999948</v>
      </c>
      <c r="J142" s="245">
        <v>-1778.1759999999995</v>
      </c>
      <c r="K142" s="245">
        <v>-2246.7740000000013</v>
      </c>
      <c r="L142" s="245">
        <v>-2246.7740000000013</v>
      </c>
      <c r="M142" s="245">
        <v>-2246.7740000000013</v>
      </c>
      <c r="O142" s="196" t="s">
        <v>271</v>
      </c>
      <c r="R142" s="128"/>
      <c r="S142" s="128"/>
      <c r="Y142" s="264">
        <f t="shared" si="0"/>
        <v>130000</v>
      </c>
      <c r="Z142" s="245">
        <f t="shared" si="1"/>
        <v>562.70144039215074</v>
      </c>
      <c r="AA142" s="244">
        <f t="shared" si="2"/>
        <v>4.3284726184011591E-3</v>
      </c>
    </row>
    <row r="143" spans="1:27" ht="12.75">
      <c r="B143" s="183">
        <v>140000</v>
      </c>
      <c r="C143" s="245">
        <v>6806.4340000000011</v>
      </c>
      <c r="D143" s="245">
        <v>4118.2299999999996</v>
      </c>
      <c r="E143" s="245">
        <v>2885.5884279476013</v>
      </c>
      <c r="F143" s="245">
        <v>1860.9940000000024</v>
      </c>
      <c r="G143" s="245">
        <v>740.99400000000242</v>
      </c>
      <c r="H143" s="245">
        <v>-379.00599999999758</v>
      </c>
      <c r="I143" s="245">
        <v>-1323.1759999999995</v>
      </c>
      <c r="J143" s="245">
        <v>-2233.1759999999995</v>
      </c>
      <c r="K143" s="245">
        <v>-2246.7740000000013</v>
      </c>
      <c r="L143" s="245">
        <v>-2246.7740000000013</v>
      </c>
      <c r="M143" s="245">
        <v>-2246.7739999999976</v>
      </c>
      <c r="O143" s="197" t="s">
        <v>270</v>
      </c>
      <c r="Y143" s="264">
        <f t="shared" si="0"/>
        <v>140000</v>
      </c>
      <c r="Z143" s="245">
        <f t="shared" si="1"/>
        <v>521.50549344978276</v>
      </c>
      <c r="AA143" s="244">
        <f t="shared" si="2"/>
        <v>3.7250392389270195E-3</v>
      </c>
    </row>
    <row r="144" spans="1:27" ht="12.75">
      <c r="B144" s="183">
        <v>150000</v>
      </c>
      <c r="C144" s="245">
        <v>7106.4339999999938</v>
      </c>
      <c r="D144" s="245">
        <v>4263.2299999999923</v>
      </c>
      <c r="E144" s="245">
        <v>3102.6626637554546</v>
      </c>
      <c r="F144" s="245">
        <v>1920.9939999999988</v>
      </c>
      <c r="G144" s="245">
        <v>720.99399999999878</v>
      </c>
      <c r="H144" s="245">
        <v>-479.00600000000122</v>
      </c>
      <c r="I144" s="245">
        <v>-1679.0060000000012</v>
      </c>
      <c r="J144" s="245">
        <v>-2246.7740000000049</v>
      </c>
      <c r="K144" s="245">
        <v>-2246.7740000000049</v>
      </c>
      <c r="L144" s="245">
        <v>-2246.7740000000049</v>
      </c>
      <c r="M144" s="245">
        <v>-2246.7740000000013</v>
      </c>
      <c r="O144" s="165" t="s">
        <v>991</v>
      </c>
      <c r="W144" s="226">
        <v>2000</v>
      </c>
      <c r="Y144" s="264">
        <f t="shared" si="0"/>
        <v>150000</v>
      </c>
      <c r="Z144" s="245">
        <f t="shared" si="1"/>
        <v>542.65515125049274</v>
      </c>
      <c r="AA144" s="244">
        <f t="shared" ref="AA144:AA155" si="5">Z144/Y144</f>
        <v>3.6177010083366184E-3</v>
      </c>
    </row>
    <row r="145" spans="1:27" ht="12.75">
      <c r="B145" s="183">
        <v>160000</v>
      </c>
      <c r="C145" s="245">
        <v>7406.4339999999938</v>
      </c>
      <c r="D145" s="245">
        <v>4408.2299999999959</v>
      </c>
      <c r="E145" s="245">
        <v>3260.9939999999915</v>
      </c>
      <c r="F145" s="245">
        <v>1980.9939999999988</v>
      </c>
      <c r="G145" s="245">
        <v>700.99399999999878</v>
      </c>
      <c r="H145" s="245">
        <v>-579.00600000000122</v>
      </c>
      <c r="I145" s="245">
        <v>-1859.0060000000012</v>
      </c>
      <c r="J145" s="245">
        <v>-2242.604000000003</v>
      </c>
      <c r="K145" s="245">
        <v>-2246.7740000000049</v>
      </c>
      <c r="L145" s="245">
        <v>-2246.7740000000049</v>
      </c>
      <c r="M145" s="245">
        <v>-2246.7740000000049</v>
      </c>
      <c r="O145" s="158" t="s">
        <v>250</v>
      </c>
      <c r="Q145" s="177"/>
      <c r="R145" s="177"/>
      <c r="Y145" s="264">
        <f t="shared" si="0"/>
        <v>160000</v>
      </c>
      <c r="Z145" s="245">
        <f t="shared" si="1"/>
        <v>576.06436363635987</v>
      </c>
      <c r="AA145" s="244">
        <f t="shared" si="5"/>
        <v>3.6004022727272491E-3</v>
      </c>
    </row>
    <row r="146" spans="1:27" ht="12.75">
      <c r="B146" s="183">
        <v>170000</v>
      </c>
      <c r="C146" s="245">
        <v>7706.4339999999938</v>
      </c>
      <c r="D146" s="245">
        <v>4553.2299999999959</v>
      </c>
      <c r="E146" s="245">
        <v>3400.9939999999915</v>
      </c>
      <c r="F146" s="245">
        <v>2040.9939999999915</v>
      </c>
      <c r="G146" s="245">
        <v>680.99399999999878</v>
      </c>
      <c r="H146" s="245">
        <v>-679.00600000000122</v>
      </c>
      <c r="I146" s="245">
        <v>-1792.604000000003</v>
      </c>
      <c r="J146" s="245">
        <v>-2047.604000000003</v>
      </c>
      <c r="K146" s="245">
        <v>-2246.7740000000049</v>
      </c>
      <c r="L146" s="245">
        <v>-2246.7740000000049</v>
      </c>
      <c r="M146" s="245">
        <v>-2246.7740000000049</v>
      </c>
      <c r="O146" s="175">
        <f>InflateFactr</f>
        <v>1.468</v>
      </c>
      <c r="P146" s="176" t="s">
        <v>254</v>
      </c>
      <c r="Y146" s="264">
        <f t="shared" si="0"/>
        <v>170000</v>
      </c>
      <c r="Z146" s="245">
        <f t="shared" si="1"/>
        <v>647.55545454544995</v>
      </c>
      <c r="AA146" s="244">
        <f t="shared" si="5"/>
        <v>3.8091497326202938E-3</v>
      </c>
    </row>
    <row r="147" spans="1:27" ht="12.75">
      <c r="B147" s="183">
        <v>180000</v>
      </c>
      <c r="C147" s="245">
        <v>7842.7899999999936</v>
      </c>
      <c r="D147" s="245">
        <v>4572.0132489082898</v>
      </c>
      <c r="E147" s="245">
        <v>3377.3499999999913</v>
      </c>
      <c r="F147" s="245">
        <v>1937.3499999999913</v>
      </c>
      <c r="G147" s="245">
        <v>497.34999999999127</v>
      </c>
      <c r="H147" s="245">
        <v>-942.65000000000146</v>
      </c>
      <c r="I147" s="245">
        <v>-1746.2479999999996</v>
      </c>
      <c r="J147" s="245">
        <v>-2016.2480000000069</v>
      </c>
      <c r="K147" s="245">
        <v>-2286.2479999999996</v>
      </c>
      <c r="L147" s="245">
        <v>-2410.4180000000051</v>
      </c>
      <c r="M147" s="245">
        <v>-2410.4180000000051</v>
      </c>
      <c r="Y147" s="264">
        <f t="shared" si="0"/>
        <v>180000</v>
      </c>
      <c r="Z147" s="245">
        <f t="shared" si="1"/>
        <v>583.1475680825672</v>
      </c>
      <c r="AA147" s="244">
        <f t="shared" si="5"/>
        <v>3.2397087115698178E-3</v>
      </c>
    </row>
    <row r="148" spans="1:27" ht="12.75">
      <c r="B148" s="183">
        <v>190000</v>
      </c>
      <c r="C148" s="245">
        <v>7842.7899999999936</v>
      </c>
      <c r="D148" s="245">
        <v>4455.5503668122183</v>
      </c>
      <c r="E148" s="245">
        <v>3217.3499999999913</v>
      </c>
      <c r="F148" s="245">
        <v>1697.3499999999913</v>
      </c>
      <c r="G148" s="245">
        <v>177.34999999999127</v>
      </c>
      <c r="H148" s="245">
        <v>-1342.6500000000087</v>
      </c>
      <c r="I148" s="245">
        <v>-1836.2479999999996</v>
      </c>
      <c r="J148" s="245">
        <v>-2121.2480000000069</v>
      </c>
      <c r="K148" s="245">
        <v>-2406.2479999999996</v>
      </c>
      <c r="L148" s="245">
        <v>-2691.2480000000069</v>
      </c>
      <c r="M148" s="245">
        <v>-2710.4180000000051</v>
      </c>
      <c r="Y148" s="264">
        <f t="shared" si="0"/>
        <v>190000</v>
      </c>
      <c r="Z148" s="245">
        <f t="shared" si="1"/>
        <v>389.3027606192872</v>
      </c>
      <c r="AA148" s="244">
        <f t="shared" si="5"/>
        <v>2.0489618979962483E-3</v>
      </c>
    </row>
    <row r="149" spans="1:27" ht="12.75">
      <c r="B149" s="183">
        <v>200000</v>
      </c>
      <c r="C149" s="245">
        <v>7842.7899999999936</v>
      </c>
      <c r="D149" s="245">
        <v>4339.087484716154</v>
      </c>
      <c r="E149" s="245">
        <v>3057.3499999999913</v>
      </c>
      <c r="F149" s="245">
        <v>1457.3499999999913</v>
      </c>
      <c r="G149" s="245">
        <v>-142.65000000000873</v>
      </c>
      <c r="H149" s="245">
        <v>-1626.2480000000069</v>
      </c>
      <c r="I149" s="245">
        <v>-1926.2479999999996</v>
      </c>
      <c r="J149" s="245">
        <v>-2226.2479999999996</v>
      </c>
      <c r="K149" s="245">
        <v>-2526.2480000000069</v>
      </c>
      <c r="L149" s="245">
        <v>-2826.2480000000069</v>
      </c>
      <c r="M149" s="245">
        <v>-3010.4180000000051</v>
      </c>
      <c r="Y149" s="264">
        <f t="shared" si="0"/>
        <v>200000</v>
      </c>
      <c r="Z149" s="245">
        <f t="shared" si="1"/>
        <v>219.2972258832815</v>
      </c>
      <c r="AA149" s="244">
        <f t="shared" si="5"/>
        <v>1.0964861294164075E-3</v>
      </c>
    </row>
    <row r="150" spans="1:27" ht="12.75">
      <c r="B150" s="183">
        <v>210000</v>
      </c>
      <c r="C150" s="245">
        <v>8081.4699999999939</v>
      </c>
      <c r="D150" s="245">
        <v>4222.6246026200824</v>
      </c>
      <c r="E150" s="245">
        <v>2897.3499999999913</v>
      </c>
      <c r="F150" s="245">
        <v>1217.3499999999913</v>
      </c>
      <c r="G150" s="245">
        <v>-462.65000000000873</v>
      </c>
      <c r="H150" s="245">
        <v>-1701.2480000000069</v>
      </c>
      <c r="I150" s="245">
        <v>-2016.2480000000069</v>
      </c>
      <c r="J150" s="245">
        <v>-2331.2479999999996</v>
      </c>
      <c r="K150" s="245">
        <v>-2646.2480000000069</v>
      </c>
      <c r="L150" s="245">
        <v>-2961.2480000000069</v>
      </c>
      <c r="M150" s="245">
        <v>-3242.0780000000013</v>
      </c>
      <c r="Y150" s="264">
        <f t="shared" si="0"/>
        <v>210000</v>
      </c>
      <c r="Z150" s="245">
        <f t="shared" si="1"/>
        <v>96.166054783638344</v>
      </c>
      <c r="AA150" s="244">
        <f t="shared" si="5"/>
        <v>4.5793359420780166E-4</v>
      </c>
    </row>
    <row r="151" spans="1:27" ht="12.75">
      <c r="B151" s="183">
        <v>220000</v>
      </c>
      <c r="C151" s="245">
        <v>8581.4699999999939</v>
      </c>
      <c r="D151" s="245">
        <v>4359.4017205240089</v>
      </c>
      <c r="E151" s="245">
        <v>2737.3499999999913</v>
      </c>
      <c r="F151" s="245">
        <v>977.34999999999127</v>
      </c>
      <c r="G151" s="245">
        <v>-782.65000000000873</v>
      </c>
      <c r="H151" s="245">
        <v>-1776.2480000000069</v>
      </c>
      <c r="I151" s="245">
        <v>-2106.2480000000069</v>
      </c>
      <c r="J151" s="245">
        <v>-2436.2480000000069</v>
      </c>
      <c r="K151" s="245">
        <v>-2766.2480000000069</v>
      </c>
      <c r="L151" s="245">
        <v>-3096.2480000000069</v>
      </c>
      <c r="M151" s="245">
        <v>-3242.0780000000013</v>
      </c>
      <c r="Y151" s="264">
        <f t="shared" si="0"/>
        <v>220000</v>
      </c>
      <c r="Z151" s="245">
        <f t="shared" si="1"/>
        <v>40.873065502176445</v>
      </c>
      <c r="AA151" s="244">
        <f t="shared" si="5"/>
        <v>1.8578666137352931E-4</v>
      </c>
    </row>
    <row r="152" spans="1:27" ht="12.75">
      <c r="B152" s="183">
        <v>230000</v>
      </c>
      <c r="C152" s="245">
        <v>9081.4699999999939</v>
      </c>
      <c r="D152" s="245">
        <v>4792.9388384279446</v>
      </c>
      <c r="E152" s="245">
        <v>2666.0299999999916</v>
      </c>
      <c r="F152" s="245">
        <v>737.34999999999127</v>
      </c>
      <c r="G152" s="245">
        <v>-1102.6500000000087</v>
      </c>
      <c r="H152" s="245">
        <v>-1851.2480000000069</v>
      </c>
      <c r="I152" s="245">
        <v>-2196.2480000000069</v>
      </c>
      <c r="J152" s="245">
        <v>-2541.2480000000069</v>
      </c>
      <c r="K152" s="245">
        <v>-2886.2480000000069</v>
      </c>
      <c r="L152" s="245">
        <v>-3231.2480000000069</v>
      </c>
      <c r="M152" s="245">
        <v>-3242.0780000000013</v>
      </c>
      <c r="Y152" s="264">
        <f t="shared" si="0"/>
        <v>230000</v>
      </c>
      <c r="Z152" s="245">
        <f t="shared" si="1"/>
        <v>20.620076220716079</v>
      </c>
      <c r="AA152" s="244">
        <f t="shared" si="5"/>
        <v>8.9652505307461213E-5</v>
      </c>
    </row>
    <row r="153" spans="1:27" ht="12.75">
      <c r="B153" s="183">
        <v>240000</v>
      </c>
      <c r="C153" s="245">
        <v>9581.4699999999939</v>
      </c>
      <c r="D153" s="245">
        <v>5226.475956331873</v>
      </c>
      <c r="E153" s="245">
        <v>2956.0299999999916</v>
      </c>
      <c r="F153" s="245">
        <v>497.34999999999127</v>
      </c>
      <c r="G153" s="245">
        <v>-1422.6500000000087</v>
      </c>
      <c r="H153" s="245">
        <v>-1926.2480000000069</v>
      </c>
      <c r="I153" s="245">
        <v>-2286.2480000000069</v>
      </c>
      <c r="J153" s="245">
        <v>-2646.2480000000069</v>
      </c>
      <c r="K153" s="245">
        <v>-3006.2480000000069</v>
      </c>
      <c r="L153" s="245">
        <v>-3242.0780000000013</v>
      </c>
      <c r="M153" s="245">
        <v>-3242.0780000000013</v>
      </c>
      <c r="Y153" s="264">
        <f t="shared" si="0"/>
        <v>240000</v>
      </c>
      <c r="Z153" s="245">
        <f t="shared" si="1"/>
        <v>44.502541484710079</v>
      </c>
      <c r="AA153" s="244">
        <f t="shared" si="5"/>
        <v>1.8542725618629199E-4</v>
      </c>
    </row>
    <row r="154" spans="1:27" ht="12.75">
      <c r="B154" s="183">
        <v>250000</v>
      </c>
      <c r="C154" s="245">
        <v>10081.470000000001</v>
      </c>
      <c r="D154" s="245">
        <v>5660.0130742358015</v>
      </c>
      <c r="E154" s="245">
        <v>3246.0299999999916</v>
      </c>
      <c r="F154" s="245">
        <v>621.02999999999156</v>
      </c>
      <c r="G154" s="245">
        <v>-1626.2480000000069</v>
      </c>
      <c r="H154" s="245">
        <v>-2001.2480000000069</v>
      </c>
      <c r="I154" s="245">
        <v>-2376.2480000000069</v>
      </c>
      <c r="J154" s="245">
        <v>-2751.2480000000069</v>
      </c>
      <c r="K154" s="245">
        <v>-3126.2480000000069</v>
      </c>
      <c r="L154" s="245">
        <v>-3242.0780000000013</v>
      </c>
      <c r="M154" s="245">
        <v>-3242.0780000000013</v>
      </c>
      <c r="Y154" s="264">
        <f t="shared" si="0"/>
        <v>250000</v>
      </c>
      <c r="Z154" s="245">
        <f t="shared" si="1"/>
        <v>113.01337038506807</v>
      </c>
      <c r="AA154" s="244">
        <f t="shared" si="5"/>
        <v>4.5205348154027229E-4</v>
      </c>
    </row>
    <row r="155" spans="1:27" ht="12.75">
      <c r="B155" s="183">
        <v>500000</v>
      </c>
      <c r="C155" s="245">
        <v>10686.306000000011</v>
      </c>
      <c r="D155" s="245">
        <v>2950.8660000000091</v>
      </c>
      <c r="E155" s="245">
        <v>-3082.7319999999891</v>
      </c>
      <c r="F155" s="245">
        <v>-5663.5056000000041</v>
      </c>
      <c r="G155" s="245">
        <v>-7663.5056000000041</v>
      </c>
      <c r="H155" s="245">
        <v>-9029.3355999999912</v>
      </c>
      <c r="I155" s="245">
        <v>-10279.335599999991</v>
      </c>
      <c r="J155" s="245">
        <v>-11529.335599999991</v>
      </c>
      <c r="K155" s="245">
        <v>-12779.335599999991</v>
      </c>
      <c r="L155" s="245">
        <v>-13040.655599999998</v>
      </c>
      <c r="M155" s="245">
        <v>-13040.655599999998</v>
      </c>
      <c r="Y155" s="264">
        <f t="shared" si="0"/>
        <v>500000</v>
      </c>
      <c r="Z155" s="245">
        <f t="shared" si="1"/>
        <v>-6588.2931636363583</v>
      </c>
      <c r="AA155" s="244">
        <f t="shared" si="5"/>
        <v>-1.3176586327272716E-2</v>
      </c>
    </row>
    <row r="156" spans="1:27" ht="12.75">
      <c r="B156" s="3" t="s">
        <v>112</v>
      </c>
      <c r="C156" s="2"/>
      <c r="D156" s="2"/>
      <c r="E156" s="196" t="s">
        <v>578</v>
      </c>
      <c r="F156" s="2"/>
      <c r="G156" s="2"/>
      <c r="H156" s="2"/>
      <c r="I156" s="2"/>
      <c r="J156" s="197" t="s">
        <v>579</v>
      </c>
      <c r="K156" s="2"/>
      <c r="L156" s="2"/>
      <c r="M156" s="2"/>
      <c r="N156" s="2"/>
      <c r="P156" s="158" t="s">
        <v>250</v>
      </c>
      <c r="Y156" s="264" t="str">
        <f t="shared" si="0"/>
        <v xml:space="preserve">                ^- Combined Gross  Income, $</v>
      </c>
    </row>
    <row r="157" spans="1:27" ht="12.75">
      <c r="B157" s="3"/>
      <c r="C157" s="65"/>
      <c r="D157" s="65"/>
      <c r="E157" s="165" t="s">
        <v>989</v>
      </c>
      <c r="F157" s="65"/>
      <c r="G157" s="65"/>
      <c r="H157" s="65"/>
      <c r="I157" s="65"/>
      <c r="J157" s="65"/>
      <c r="K157" s="65"/>
      <c r="L157" s="65"/>
      <c r="M157" s="65"/>
    </row>
    <row r="158" spans="1:27" ht="12.75">
      <c r="B158" s="2"/>
      <c r="C158" s="2"/>
      <c r="D158" s="2"/>
      <c r="E158" s="2"/>
      <c r="F158" s="2"/>
      <c r="G158" s="2"/>
      <c r="H158" s="2"/>
      <c r="I158" s="2"/>
      <c r="J158" s="2"/>
      <c r="K158" s="2"/>
      <c r="L158" s="2"/>
      <c r="M158" s="2"/>
    </row>
    <row r="159" spans="1:27" ht="18">
      <c r="A159" s="95" t="s">
        <v>873</v>
      </c>
      <c r="B159" s="95"/>
      <c r="C159" s="95"/>
      <c r="D159" s="95"/>
      <c r="E159" s="95"/>
      <c r="F159" s="95"/>
      <c r="G159" s="95"/>
      <c r="H159" s="95"/>
      <c r="I159" s="95"/>
      <c r="J159" s="95"/>
      <c r="K159" s="95"/>
      <c r="L159" s="95"/>
      <c r="M159" s="58"/>
      <c r="N159" s="58"/>
      <c r="O159" s="58"/>
      <c r="P159" s="58"/>
      <c r="Q159" s="58"/>
      <c r="R159" s="58"/>
    </row>
    <row r="160" spans="1:27" ht="18">
      <c r="A160" s="95" t="s">
        <v>204</v>
      </c>
      <c r="B160" s="95"/>
      <c r="C160" s="95"/>
      <c r="D160" s="95"/>
      <c r="E160" s="95"/>
      <c r="F160" s="95"/>
      <c r="G160" s="95"/>
      <c r="H160" s="95"/>
      <c r="I160" s="95"/>
      <c r="J160" s="95"/>
      <c r="K160" s="95"/>
      <c r="L160" s="95"/>
      <c r="Y160" s="264"/>
    </row>
    <row r="161" spans="1:25" ht="12.75">
      <c r="B161" s="2"/>
      <c r="C161" s="2"/>
      <c r="D161" s="2"/>
      <c r="E161" s="2"/>
      <c r="F161" s="2"/>
      <c r="G161" s="2"/>
      <c r="H161" s="2"/>
      <c r="I161" s="2"/>
      <c r="J161" s="2"/>
      <c r="K161" s="2"/>
      <c r="L161" s="2"/>
      <c r="M161" s="2"/>
      <c r="Y161" s="264">
        <f t="shared" ref="Y161" si="6">B161</f>
        <v>0</v>
      </c>
    </row>
    <row r="162" spans="1:25" ht="12.75">
      <c r="A162" s="143" t="s">
        <v>874</v>
      </c>
      <c r="B162" s="2"/>
      <c r="C162" s="2"/>
      <c r="D162" s="2"/>
      <c r="E162" s="2"/>
      <c r="F162" s="2"/>
      <c r="G162" s="2"/>
      <c r="H162" s="2"/>
      <c r="I162" s="2"/>
      <c r="J162" s="2"/>
      <c r="K162" s="2"/>
      <c r="L162" s="2"/>
      <c r="M162" s="2"/>
    </row>
    <row r="163" spans="1:25" ht="12.75">
      <c r="A163" s="143" t="s">
        <v>875</v>
      </c>
      <c r="B163" s="2"/>
      <c r="C163" s="2"/>
      <c r="D163" s="2"/>
      <c r="E163" s="2"/>
      <c r="F163" s="2"/>
      <c r="G163" s="2"/>
      <c r="H163" s="2"/>
      <c r="I163" s="2"/>
      <c r="J163" s="2"/>
      <c r="K163" s="2"/>
      <c r="L163" s="2"/>
      <c r="M163" s="2"/>
    </row>
    <row r="164" spans="1:25" ht="12.75">
      <c r="B164" s="2"/>
      <c r="C164" s="2"/>
      <c r="D164" s="2"/>
      <c r="E164" s="2"/>
      <c r="F164" s="2"/>
      <c r="G164" s="2"/>
      <c r="H164" s="2"/>
      <c r="I164" s="2"/>
      <c r="J164" s="2"/>
      <c r="K164" s="2"/>
      <c r="L164" s="2"/>
      <c r="M164" s="2"/>
    </row>
    <row r="165" spans="1:25" ht="12.75">
      <c r="B165" s="23" t="s">
        <v>282</v>
      </c>
      <c r="C165" s="1"/>
      <c r="D165" s="1"/>
      <c r="E165" s="1"/>
      <c r="F165" s="1"/>
      <c r="G165" s="1"/>
      <c r="H165" s="1"/>
      <c r="I165" s="1"/>
      <c r="J165" s="1"/>
      <c r="K165" s="1"/>
      <c r="L165" s="1"/>
      <c r="M165" s="1"/>
    </row>
    <row r="166" spans="1:25" ht="12.75">
      <c r="B166" s="158" t="s">
        <v>250</v>
      </c>
      <c r="C166" s="130"/>
      <c r="D166" s="130"/>
      <c r="E166" s="130"/>
      <c r="F166" s="130"/>
      <c r="G166" s="130"/>
      <c r="H166" s="130"/>
      <c r="I166" s="130"/>
      <c r="J166" s="130"/>
      <c r="K166" s="130"/>
      <c r="L166" s="130"/>
      <c r="M166" s="130"/>
      <c r="N166" s="128"/>
    </row>
    <row r="167" spans="1:25" ht="14.25">
      <c r="B167" s="2"/>
      <c r="C167" s="96" t="s">
        <v>111</v>
      </c>
      <c r="D167" s="2"/>
      <c r="E167" s="2"/>
      <c r="F167" s="2"/>
      <c r="G167" s="2"/>
      <c r="H167" s="2"/>
      <c r="I167" s="2"/>
      <c r="J167" s="2"/>
      <c r="K167" s="2"/>
      <c r="L167" s="2"/>
      <c r="M167" s="12"/>
      <c r="P167" s="210"/>
      <c r="Q167" s="210"/>
      <c r="R167" s="210"/>
      <c r="S167" s="210"/>
      <c r="T167" s="210"/>
      <c r="U167" s="210"/>
    </row>
    <row r="168" spans="1:25" ht="12.75">
      <c r="B168" s="8"/>
      <c r="C168" s="20">
        <v>0</v>
      </c>
      <c r="D168" s="20">
        <v>0.05</v>
      </c>
      <c r="E168" s="20">
        <v>0.1</v>
      </c>
      <c r="F168" s="20">
        <v>0.15</v>
      </c>
      <c r="G168" s="20">
        <v>0.2</v>
      </c>
      <c r="H168" s="20">
        <v>0.25</v>
      </c>
      <c r="I168" s="20">
        <v>0.3</v>
      </c>
      <c r="J168" s="20">
        <v>0.35</v>
      </c>
      <c r="K168" s="20">
        <v>0.4</v>
      </c>
      <c r="L168" s="20">
        <v>0.45</v>
      </c>
      <c r="M168" s="20">
        <v>0.5</v>
      </c>
    </row>
    <row r="169" spans="1:25" ht="12.75">
      <c r="A169" s="173" t="s">
        <v>242</v>
      </c>
      <c r="B169" s="183">
        <v>1E-3</v>
      </c>
      <c r="C169" s="244">
        <f t="shared" ref="C169:M169" si="7">C129/$B169</f>
        <v>0</v>
      </c>
      <c r="D169" s="244">
        <f t="shared" si="7"/>
        <v>0</v>
      </c>
      <c r="E169" s="244">
        <f t="shared" si="7"/>
        <v>0</v>
      </c>
      <c r="F169" s="244">
        <f t="shared" si="7"/>
        <v>0</v>
      </c>
      <c r="G169" s="244">
        <f t="shared" si="7"/>
        <v>0</v>
      </c>
      <c r="H169" s="244">
        <f t="shared" si="7"/>
        <v>0</v>
      </c>
      <c r="I169" s="244">
        <f t="shared" si="7"/>
        <v>0</v>
      </c>
      <c r="J169" s="244">
        <f t="shared" si="7"/>
        <v>0</v>
      </c>
      <c r="K169" s="244">
        <f t="shared" si="7"/>
        <v>0</v>
      </c>
      <c r="L169" s="244">
        <f t="shared" si="7"/>
        <v>0</v>
      </c>
      <c r="M169" s="244">
        <f t="shared" si="7"/>
        <v>0</v>
      </c>
      <c r="O169" s="188" t="s">
        <v>317</v>
      </c>
      <c r="P169" s="161"/>
      <c r="Q169" s="161"/>
      <c r="R169" s="161"/>
      <c r="S169" s="161"/>
      <c r="T169" s="161"/>
      <c r="U169" s="161"/>
      <c r="V169" s="161"/>
    </row>
    <row r="170" spans="1:25" ht="12.75">
      <c r="A170" s="173" t="s">
        <v>249</v>
      </c>
      <c r="B170" s="183">
        <v>10000</v>
      </c>
      <c r="C170" s="244">
        <f t="shared" ref="C170:M170" si="8">C130/$B170</f>
        <v>0</v>
      </c>
      <c r="D170" s="244">
        <f t="shared" si="8"/>
        <v>-7.6906683121321408E-3</v>
      </c>
      <c r="E170" s="244">
        <f t="shared" si="8"/>
        <v>-1.5381336624264287E-2</v>
      </c>
      <c r="F170" s="244">
        <f t="shared" si="8"/>
        <v>-2.2961018036833109E-2</v>
      </c>
      <c r="G170" s="244">
        <f t="shared" si="8"/>
        <v>-2.6797974558572246E-2</v>
      </c>
      <c r="H170" s="244">
        <f t="shared" si="8"/>
        <v>-3.0634931080311373E-2</v>
      </c>
      <c r="I170" s="244">
        <f t="shared" si="8"/>
        <v>-3.4471887602050499E-2</v>
      </c>
      <c r="J170" s="244">
        <f t="shared" si="8"/>
        <v>-3.6368878906398325E-2</v>
      </c>
      <c r="K170" s="244">
        <f t="shared" si="8"/>
        <v>-3.6368878906398325E-2</v>
      </c>
      <c r="L170" s="244">
        <f t="shared" si="8"/>
        <v>-3.6368878906398325E-2</v>
      </c>
      <c r="M170" s="244">
        <f t="shared" si="8"/>
        <v>-3.6368878906398325E-2</v>
      </c>
      <c r="O170" s="195" t="s">
        <v>316</v>
      </c>
      <c r="P170" s="161"/>
      <c r="Q170" s="161"/>
      <c r="R170" s="161"/>
      <c r="S170" s="161"/>
      <c r="T170" s="161"/>
      <c r="U170" s="161"/>
      <c r="V170" s="161"/>
    </row>
    <row r="171" spans="1:25" ht="12.75">
      <c r="A171" s="174">
        <f>InflateFactr</f>
        <v>1.468</v>
      </c>
      <c r="B171" s="183">
        <v>20000</v>
      </c>
      <c r="C171" s="244">
        <f t="shared" ref="C171:M171" si="9">C131/$B171</f>
        <v>6.3307499999999989E-2</v>
      </c>
      <c r="D171" s="244">
        <f t="shared" si="9"/>
        <v>5.1970543478260869E-2</v>
      </c>
      <c r="E171" s="244">
        <f t="shared" si="9"/>
        <v>4.0633586956521736E-2</v>
      </c>
      <c r="F171" s="244">
        <f t="shared" si="9"/>
        <v>2.929663043478261E-2</v>
      </c>
      <c r="G171" s="244">
        <f t="shared" si="9"/>
        <v>1.795967391304348E-2</v>
      </c>
      <c r="H171" s="244">
        <f t="shared" si="9"/>
        <v>5.7061505790772724E-3</v>
      </c>
      <c r="I171" s="244">
        <f t="shared" si="9"/>
        <v>-9.4845177330548681E-3</v>
      </c>
      <c r="J171" s="244">
        <f t="shared" si="9"/>
        <v>-2.3726690393013099E-2</v>
      </c>
      <c r="K171" s="244">
        <f t="shared" si="9"/>
        <v>-3.5080402183406106E-2</v>
      </c>
      <c r="L171" s="244">
        <f t="shared" si="9"/>
        <v>-4.4562751528384272E-2</v>
      </c>
      <c r="M171" s="244">
        <f t="shared" si="9"/>
        <v>-4.779075152838428E-2</v>
      </c>
      <c r="O171" s="158" t="s">
        <v>250</v>
      </c>
    </row>
    <row r="172" spans="1:25" ht="12.75">
      <c r="A172" s="160" t="s">
        <v>251</v>
      </c>
      <c r="B172" s="183">
        <v>30000</v>
      </c>
      <c r="C172" s="244">
        <f t="shared" ref="C172:M172" si="10">C132/$B172</f>
        <v>4.2204999999999993E-2</v>
      </c>
      <c r="D172" s="244">
        <f t="shared" si="10"/>
        <v>3.0868043478260863E-2</v>
      </c>
      <c r="E172" s="244">
        <f t="shared" si="10"/>
        <v>1.9531086956521729E-2</v>
      </c>
      <c r="F172" s="244">
        <f t="shared" si="10"/>
        <v>8.1941304347826031E-3</v>
      </c>
      <c r="G172" s="244">
        <f t="shared" si="10"/>
        <v>-3.1428260869565219E-3</v>
      </c>
      <c r="H172" s="244">
        <f t="shared" si="10"/>
        <v>-1.2568466666666661E-2</v>
      </c>
      <c r="I172" s="244">
        <f t="shared" si="10"/>
        <v>-1.8820891703056768E-2</v>
      </c>
      <c r="J172" s="244">
        <f t="shared" si="10"/>
        <v>-2.246717991266375E-2</v>
      </c>
      <c r="K172" s="244">
        <f t="shared" si="10"/>
        <v>-1.896146812227073E-2</v>
      </c>
      <c r="L172" s="244">
        <f t="shared" si="10"/>
        <v>-1.510775633187772E-2</v>
      </c>
      <c r="M172" s="244">
        <f t="shared" si="10"/>
        <v>-1.1865089082969424E-2</v>
      </c>
      <c r="P172" s="96" t="s">
        <v>267</v>
      </c>
    </row>
    <row r="173" spans="1:25" ht="12.75">
      <c r="B173" s="183">
        <v>40000</v>
      </c>
      <c r="C173" s="244">
        <f t="shared" ref="C173:M173" si="11">C133/$B173</f>
        <v>3.1653750000000001E-2</v>
      </c>
      <c r="D173" s="244">
        <f t="shared" si="11"/>
        <v>2.0316793478260878E-2</v>
      </c>
      <c r="E173" s="244">
        <f t="shared" si="11"/>
        <v>8.9798369565217279E-3</v>
      </c>
      <c r="F173" s="244">
        <f t="shared" si="11"/>
        <v>-2.3571195652173967E-3</v>
      </c>
      <c r="G173" s="244">
        <f t="shared" si="11"/>
        <v>-1.1301350000000014E-2</v>
      </c>
      <c r="H173" s="244">
        <f t="shared" si="11"/>
        <v>-1.593881288209608E-2</v>
      </c>
      <c r="I173" s="244">
        <f t="shared" si="11"/>
        <v>-1.4221101091703065E-2</v>
      </c>
      <c r="J173" s="244">
        <f t="shared" si="11"/>
        <v>-1.0367389301310049E-2</v>
      </c>
      <c r="K173" s="244">
        <f t="shared" si="11"/>
        <v>-7.9822499999999998E-3</v>
      </c>
      <c r="L173" s="244">
        <f t="shared" si="11"/>
        <v>-7.9822499999999998E-3</v>
      </c>
      <c r="M173" s="244">
        <f t="shared" si="11"/>
        <v>-7.9822499999999998E-3</v>
      </c>
      <c r="P173" s="193">
        <v>0</v>
      </c>
      <c r="Q173" s="193">
        <v>0.1</v>
      </c>
      <c r="R173" s="193">
        <v>0.2</v>
      </c>
      <c r="S173" s="193">
        <v>0.3</v>
      </c>
      <c r="T173" s="193">
        <v>0.4</v>
      </c>
      <c r="U173" s="193">
        <v>0.5</v>
      </c>
    </row>
    <row r="174" spans="1:25" ht="12.75">
      <c r="B174" s="183">
        <v>50000</v>
      </c>
      <c r="C174" s="244">
        <f t="shared" ref="C174:M174" si="12">C134/$B174</f>
        <v>2.7651040000000012E-2</v>
      </c>
      <c r="D174" s="244">
        <f t="shared" si="12"/>
        <v>1.3986043478260872E-2</v>
      </c>
      <c r="E174" s="244">
        <f t="shared" si="12"/>
        <v>2.6490869565217508E-3</v>
      </c>
      <c r="F174" s="244">
        <f t="shared" si="12"/>
        <v>-7.5410799999999839E-3</v>
      </c>
      <c r="G174" s="244">
        <f t="shared" si="12"/>
        <v>-1.2751050305676845E-2</v>
      </c>
      <c r="H174" s="244">
        <f t="shared" si="12"/>
        <v>-1.0606138515283837E-2</v>
      </c>
      <c r="I174" s="244">
        <f t="shared" si="12"/>
        <v>-6.7524267248908294E-3</v>
      </c>
      <c r="J174" s="244">
        <f t="shared" si="12"/>
        <v>-6.3857999999999996E-3</v>
      </c>
      <c r="K174" s="244">
        <f t="shared" si="12"/>
        <v>-6.3857999999999996E-3</v>
      </c>
      <c r="L174" s="244">
        <f t="shared" si="12"/>
        <v>-6.3857999999999996E-3</v>
      </c>
      <c r="M174" s="244">
        <f t="shared" si="12"/>
        <v>-6.3857999999999996E-3</v>
      </c>
      <c r="N174" s="226">
        <v>2000</v>
      </c>
      <c r="O174" s="194">
        <v>20000</v>
      </c>
      <c r="P174" s="244">
        <f t="shared" ref="P174:U180" si="13">P134/$O174</f>
        <v>6.3307499999999989E-2</v>
      </c>
      <c r="Q174" s="244">
        <f t="shared" si="13"/>
        <v>4.0633586956521736E-2</v>
      </c>
      <c r="R174" s="244">
        <f t="shared" si="13"/>
        <v>1.795967391304348E-2</v>
      </c>
      <c r="S174" s="244">
        <f t="shared" si="13"/>
        <v>-9.4845177330548681E-3</v>
      </c>
      <c r="T174" s="244">
        <f t="shared" si="13"/>
        <v>-3.5080402183406106E-2</v>
      </c>
      <c r="U174" s="244">
        <f t="shared" si="13"/>
        <v>-4.779075152838428E-2</v>
      </c>
    </row>
    <row r="175" spans="1:25" ht="12.75">
      <c r="B175" s="183">
        <v>60000</v>
      </c>
      <c r="C175" s="244">
        <f t="shared" ref="C175:M175" si="14">C135/$B175</f>
        <v>4.4709200000000025E-2</v>
      </c>
      <c r="D175" s="244">
        <f t="shared" si="14"/>
        <v>2.6872243478260876E-2</v>
      </c>
      <c r="E175" s="244">
        <f t="shared" si="14"/>
        <v>9.0352869565217438E-3</v>
      </c>
      <c r="F175" s="244">
        <f t="shared" si="14"/>
        <v>-5.3037458515283716E-3</v>
      </c>
      <c r="G175" s="244">
        <f t="shared" si="14"/>
        <v>-9.4807340611353531E-3</v>
      </c>
      <c r="H175" s="244">
        <f t="shared" si="14"/>
        <v>-5.6270222707423424E-3</v>
      </c>
      <c r="I175" s="244">
        <f t="shared" si="14"/>
        <v>-5.3214999999999842E-3</v>
      </c>
      <c r="J175" s="244">
        <f t="shared" si="14"/>
        <v>-5.3214999999999842E-3</v>
      </c>
      <c r="K175" s="244">
        <f t="shared" si="14"/>
        <v>-5.321499999999999E-3</v>
      </c>
      <c r="L175" s="244">
        <f t="shared" si="14"/>
        <v>-5.321499999999999E-3</v>
      </c>
      <c r="M175" s="244">
        <f t="shared" si="14"/>
        <v>-5.321499999999999E-3</v>
      </c>
      <c r="O175" s="183">
        <v>40000</v>
      </c>
      <c r="P175" s="244">
        <f t="shared" si="13"/>
        <v>3.1653750000000001E-2</v>
      </c>
      <c r="Q175" s="244">
        <f t="shared" si="13"/>
        <v>8.9798369565217279E-3</v>
      </c>
      <c r="R175" s="244">
        <f t="shared" si="13"/>
        <v>-1.1301350000000014E-2</v>
      </c>
      <c r="S175" s="244">
        <f t="shared" si="13"/>
        <v>-1.4221101091703065E-2</v>
      </c>
      <c r="T175" s="244">
        <f t="shared" si="13"/>
        <v>-7.9822499999999998E-3</v>
      </c>
      <c r="U175" s="244">
        <f t="shared" si="13"/>
        <v>-7.9822499999999998E-3</v>
      </c>
      <c r="V175" s="128"/>
      <c r="W175" s="128"/>
    </row>
    <row r="176" spans="1:25" ht="12.75">
      <c r="B176" s="183">
        <v>70000</v>
      </c>
      <c r="C176" s="244">
        <f t="shared" ref="C176:M176" si="15">C136/$B176</f>
        <v>5.6893600000000023E-2</v>
      </c>
      <c r="D176" s="244">
        <f t="shared" si="15"/>
        <v>3.9056643478260857E-2</v>
      </c>
      <c r="E176" s="244">
        <f t="shared" si="15"/>
        <v>2.1490685714285741E-2</v>
      </c>
      <c r="F176" s="244">
        <f t="shared" si="15"/>
        <v>9.676951466001265E-3</v>
      </c>
      <c r="G176" s="244">
        <f t="shared" si="15"/>
        <v>6.8815203992514135E-3</v>
      </c>
      <c r="H176" s="244">
        <f t="shared" si="15"/>
        <v>1.7444571428571569E-3</v>
      </c>
      <c r="I176" s="244">
        <f t="shared" si="15"/>
        <v>-4.5612857142857009E-3</v>
      </c>
      <c r="J176" s="244">
        <f t="shared" si="15"/>
        <v>-4.5612857142857009E-3</v>
      </c>
      <c r="K176" s="244">
        <f t="shared" si="15"/>
        <v>-4.5612857142857009E-3</v>
      </c>
      <c r="L176" s="244">
        <f t="shared" si="15"/>
        <v>-4.5612857142857009E-3</v>
      </c>
      <c r="M176" s="244">
        <f t="shared" si="15"/>
        <v>-4.5612857142857139E-3</v>
      </c>
      <c r="O176" s="183">
        <v>60000</v>
      </c>
      <c r="P176" s="244">
        <f t="shared" si="13"/>
        <v>4.4709200000000025E-2</v>
      </c>
      <c r="Q176" s="244">
        <f t="shared" si="13"/>
        <v>9.0352869565217438E-3</v>
      </c>
      <c r="R176" s="244">
        <f t="shared" si="13"/>
        <v>-9.4807340611353531E-3</v>
      </c>
      <c r="S176" s="244">
        <f t="shared" si="13"/>
        <v>-5.3214999999999842E-3</v>
      </c>
      <c r="T176" s="244">
        <f t="shared" si="13"/>
        <v>-5.321499999999999E-3</v>
      </c>
      <c r="U176" s="244">
        <f t="shared" si="13"/>
        <v>-5.321499999999999E-3</v>
      </c>
    </row>
    <row r="177" spans="1:23" ht="12.75">
      <c r="B177" s="183">
        <v>80000</v>
      </c>
      <c r="C177" s="244">
        <f t="shared" ref="C177:M177" si="16">C137/$B177</f>
        <v>6.6031899999999991E-2</v>
      </c>
      <c r="D177" s="244">
        <f t="shared" si="16"/>
        <v>4.8194943478260893E-2</v>
      </c>
      <c r="E177" s="244">
        <f t="shared" si="16"/>
        <v>3.1554350000000023E-2</v>
      </c>
      <c r="F177" s="244">
        <f t="shared" si="16"/>
        <v>2.3594474454148487E-2</v>
      </c>
      <c r="G177" s="244">
        <f t="shared" si="16"/>
        <v>2.021389999999999E-2</v>
      </c>
      <c r="H177" s="244">
        <f t="shared" si="16"/>
        <v>1.3713900000000013E-2</v>
      </c>
      <c r="I177" s="244">
        <f t="shared" si="16"/>
        <v>7.2139000000000127E-3</v>
      </c>
      <c r="J177" s="244">
        <f t="shared" si="16"/>
        <v>7.1390000000001242E-4</v>
      </c>
      <c r="K177" s="244">
        <f t="shared" si="16"/>
        <v>-3.9911249999999886E-3</v>
      </c>
      <c r="L177" s="244">
        <f t="shared" si="16"/>
        <v>-3.9911249999999886E-3</v>
      </c>
      <c r="M177" s="244">
        <f t="shared" si="16"/>
        <v>-3.9911249999999886E-3</v>
      </c>
      <c r="O177" s="183">
        <v>80000</v>
      </c>
      <c r="P177" s="244">
        <f t="shared" si="13"/>
        <v>6.6031899999999991E-2</v>
      </c>
      <c r="Q177" s="244">
        <f t="shared" si="13"/>
        <v>3.1554350000000023E-2</v>
      </c>
      <c r="R177" s="244">
        <f t="shared" si="13"/>
        <v>2.021389999999999E-2</v>
      </c>
      <c r="S177" s="244">
        <f t="shared" si="13"/>
        <v>7.2139000000000127E-3</v>
      </c>
      <c r="T177" s="244">
        <f t="shared" si="13"/>
        <v>-3.9911249999999886E-3</v>
      </c>
      <c r="U177" s="244">
        <f t="shared" si="13"/>
        <v>-3.9911249999999886E-3</v>
      </c>
    </row>
    <row r="178" spans="1:23" ht="12.75">
      <c r="A178" s="226">
        <v>2000</v>
      </c>
      <c r="B178" s="183">
        <v>90000</v>
      </c>
      <c r="C178" s="244">
        <f t="shared" ref="C178:M178" si="17">C138/$B178</f>
        <v>6.3580711111111118E-2</v>
      </c>
      <c r="D178" s="244">
        <f t="shared" si="17"/>
        <v>4.5743754589371986E-2</v>
      </c>
      <c r="E178" s="244">
        <f t="shared" si="17"/>
        <v>3.0238747210092193E-2</v>
      </c>
      <c r="F178" s="244">
        <f t="shared" si="17"/>
        <v>2.4976459000485212E-2</v>
      </c>
      <c r="G178" s="244">
        <f t="shared" si="17"/>
        <v>1.9964711111111137E-2</v>
      </c>
      <c r="H178" s="244">
        <f t="shared" si="17"/>
        <v>1.3464711111111118E-2</v>
      </c>
      <c r="I178" s="244">
        <f t="shared" si="17"/>
        <v>6.9647111111111369E-3</v>
      </c>
      <c r="J178" s="244">
        <f t="shared" si="17"/>
        <v>4.6471111111111692E-4</v>
      </c>
      <c r="K178" s="244">
        <f t="shared" si="17"/>
        <v>-6.0352888888888625E-3</v>
      </c>
      <c r="L178" s="244">
        <f t="shared" si="17"/>
        <v>-1.2535288888888862E-2</v>
      </c>
      <c r="M178" s="244">
        <f t="shared" si="17"/>
        <v>-1.3106422222222197E-2</v>
      </c>
      <c r="O178" s="183">
        <v>120000</v>
      </c>
      <c r="P178" s="244">
        <f t="shared" si="13"/>
        <v>5.1720283333333374E-2</v>
      </c>
      <c r="Q178" s="244">
        <f t="shared" si="13"/>
        <v>2.04286663027657E-2</v>
      </c>
      <c r="R178" s="244">
        <f t="shared" si="13"/>
        <v>8.473533333333368E-3</v>
      </c>
      <c r="S178" s="244">
        <f t="shared" si="13"/>
        <v>-4.5264666666666323E-3</v>
      </c>
      <c r="T178" s="244">
        <f t="shared" si="13"/>
        <v>-1.7526466666666633E-2</v>
      </c>
      <c r="U178" s="244">
        <f t="shared" si="13"/>
        <v>-1.8723116666666616E-2</v>
      </c>
    </row>
    <row r="179" spans="1:23" ht="12.75">
      <c r="B179" s="183">
        <v>100000</v>
      </c>
      <c r="C179" s="244">
        <f t="shared" ref="C179:M179" si="18">C139/$B179</f>
        <v>5.7222640000000012E-2</v>
      </c>
      <c r="D179" s="244">
        <f t="shared" si="18"/>
        <v>3.9385683478260887E-2</v>
      </c>
      <c r="E179" s="244">
        <f t="shared" si="18"/>
        <v>2.5185614847161579E-2</v>
      </c>
      <c r="F179" s="244">
        <f t="shared" si="18"/>
        <v>2.1684926637554582E-2</v>
      </c>
      <c r="G179" s="244">
        <f t="shared" si="18"/>
        <v>1.5368240000000005E-2</v>
      </c>
      <c r="H179" s="244">
        <f t="shared" si="18"/>
        <v>8.8682400000000237E-3</v>
      </c>
      <c r="I179" s="244">
        <f t="shared" si="18"/>
        <v>2.3682400000000236E-3</v>
      </c>
      <c r="J179" s="244">
        <f t="shared" si="18"/>
        <v>-4.1317599999999947E-3</v>
      </c>
      <c r="K179" s="244">
        <f t="shared" si="18"/>
        <v>-1.0631759999999976E-2</v>
      </c>
      <c r="L179" s="244">
        <f t="shared" si="18"/>
        <v>-1.7131759999999975E-2</v>
      </c>
      <c r="M179" s="244">
        <f t="shared" si="18"/>
        <v>-2.2467739999999976E-2</v>
      </c>
      <c r="O179" s="194">
        <v>200000</v>
      </c>
      <c r="P179" s="244">
        <f t="shared" si="13"/>
        <v>3.921394999999997E-2</v>
      </c>
      <c r="Q179" s="244">
        <f t="shared" si="13"/>
        <v>1.5286749999999957E-2</v>
      </c>
      <c r="R179" s="244">
        <f t="shared" si="13"/>
        <v>-7.132500000000436E-4</v>
      </c>
      <c r="S179" s="244">
        <f t="shared" si="13"/>
        <v>-9.6312399999999975E-3</v>
      </c>
      <c r="T179" s="244">
        <f t="shared" si="13"/>
        <v>-1.2631240000000035E-2</v>
      </c>
      <c r="U179" s="244">
        <f t="shared" si="13"/>
        <v>-1.5052090000000025E-2</v>
      </c>
    </row>
    <row r="180" spans="1:23" ht="12.75">
      <c r="B180" s="183">
        <v>110000</v>
      </c>
      <c r="C180" s="244">
        <f t="shared" ref="C180:M180" si="19">C140/$B180</f>
        <v>5.3694854545454591E-2</v>
      </c>
      <c r="D180" s="244">
        <f t="shared" si="19"/>
        <v>3.4357898023715458E-2</v>
      </c>
      <c r="E180" s="244">
        <f t="shared" si="19"/>
        <v>2.1638142913854741E-2</v>
      </c>
      <c r="F180" s="244">
        <f t="shared" si="19"/>
        <v>1.8107490909090945E-2</v>
      </c>
      <c r="G180" s="244">
        <f t="shared" si="19"/>
        <v>1.1607490909090946E-2</v>
      </c>
      <c r="H180" s="244">
        <f t="shared" si="19"/>
        <v>5.1074909090909467E-3</v>
      </c>
      <c r="I180" s="244">
        <f t="shared" si="19"/>
        <v>-1.3925090909090532E-3</v>
      </c>
      <c r="J180" s="244">
        <f t="shared" si="19"/>
        <v>-7.8925090909090535E-3</v>
      </c>
      <c r="K180" s="244">
        <f t="shared" si="19"/>
        <v>-1.4392509090909052E-2</v>
      </c>
      <c r="L180" s="244">
        <f t="shared" si="19"/>
        <v>-2.0425218181818128E-2</v>
      </c>
      <c r="M180" s="244">
        <f t="shared" si="19"/>
        <v>-2.0425218181818142E-2</v>
      </c>
      <c r="O180" s="183">
        <v>600000</v>
      </c>
      <c r="P180" s="244">
        <f t="shared" si="13"/>
        <v>1.7810510000000019E-2</v>
      </c>
      <c r="Q180" s="244">
        <f t="shared" si="13"/>
        <v>-7.0712199999999814E-3</v>
      </c>
      <c r="R180" s="244">
        <f t="shared" si="13"/>
        <v>-1.786426999999996E-2</v>
      </c>
      <c r="S180" s="244">
        <f t="shared" si="13"/>
        <v>-2.5632225999999987E-2</v>
      </c>
      <c r="T180" s="244">
        <f t="shared" si="13"/>
        <v>-2.7734425999999996E-2</v>
      </c>
      <c r="U180" s="244">
        <f t="shared" si="13"/>
        <v>-2.7734425999999996E-2</v>
      </c>
      <c r="V180" s="128"/>
      <c r="W180" s="128"/>
    </row>
    <row r="181" spans="1:23" ht="12.75">
      <c r="B181" s="183">
        <v>120000</v>
      </c>
      <c r="C181" s="244">
        <f t="shared" ref="C181:M181" si="20">C141/$B181</f>
        <v>5.1720283333333374E-2</v>
      </c>
      <c r="D181" s="244">
        <f t="shared" si="20"/>
        <v>3.238332681159424E-2</v>
      </c>
      <c r="E181" s="244">
        <f t="shared" si="20"/>
        <v>2.04286663027657E-2</v>
      </c>
      <c r="F181" s="244">
        <f t="shared" si="20"/>
        <v>1.4973533333333369E-2</v>
      </c>
      <c r="G181" s="244">
        <f t="shared" si="20"/>
        <v>8.473533333333368E-3</v>
      </c>
      <c r="H181" s="244">
        <f t="shared" si="20"/>
        <v>1.9735333333333678E-3</v>
      </c>
      <c r="I181" s="244">
        <f t="shared" si="20"/>
        <v>-4.5264666666666323E-3</v>
      </c>
      <c r="J181" s="244">
        <f t="shared" si="20"/>
        <v>-1.1026466666666632E-2</v>
      </c>
      <c r="K181" s="244">
        <f t="shared" si="20"/>
        <v>-1.7526466666666633E-2</v>
      </c>
      <c r="L181" s="244">
        <f t="shared" si="20"/>
        <v>-1.8723116666666647E-2</v>
      </c>
      <c r="M181" s="244">
        <f t="shared" si="20"/>
        <v>-1.8723116666666616E-2</v>
      </c>
      <c r="O181" s="3" t="s">
        <v>268</v>
      </c>
      <c r="V181" s="128"/>
    </row>
    <row r="182" spans="1:23" ht="12.75">
      <c r="B182" s="183">
        <v>130000</v>
      </c>
      <c r="C182" s="244">
        <f t="shared" ref="C182:M182" si="21">C142/$B182</f>
        <v>5.0049492307692317E-2</v>
      </c>
      <c r="D182" s="244">
        <f t="shared" si="21"/>
        <v>3.071253578595318E-2</v>
      </c>
      <c r="E182" s="244">
        <f t="shared" si="21"/>
        <v>2.0527032247228776E-2</v>
      </c>
      <c r="F182" s="244">
        <f t="shared" si="21"/>
        <v>1.3853800000000019E-2</v>
      </c>
      <c r="G182" s="244">
        <f t="shared" si="21"/>
        <v>5.8538000000000184E-3</v>
      </c>
      <c r="H182" s="244">
        <f t="shared" si="21"/>
        <v>-6.7827692307691906E-4</v>
      </c>
      <c r="I182" s="244">
        <f t="shared" si="21"/>
        <v>-7.1782769230769186E-3</v>
      </c>
      <c r="J182" s="244">
        <f t="shared" si="21"/>
        <v>-1.3678276923076918E-2</v>
      </c>
      <c r="K182" s="244">
        <f t="shared" si="21"/>
        <v>-1.7282876923076933E-2</v>
      </c>
      <c r="L182" s="244">
        <f t="shared" si="21"/>
        <v>-1.7282876923076933E-2</v>
      </c>
      <c r="M182" s="244">
        <f t="shared" si="21"/>
        <v>-1.7282876923076933E-2</v>
      </c>
      <c r="O182" s="196" t="s">
        <v>271</v>
      </c>
      <c r="R182" s="128"/>
      <c r="S182" s="128"/>
    </row>
    <row r="183" spans="1:23" ht="12.75">
      <c r="B183" s="183">
        <v>140000</v>
      </c>
      <c r="C183" s="244">
        <f t="shared" ref="C183:M183" si="22">C143/$B183</f>
        <v>4.861738571428572E-2</v>
      </c>
      <c r="D183" s="244">
        <f t="shared" si="22"/>
        <v>2.9415928571428569E-2</v>
      </c>
      <c r="E183" s="244">
        <f t="shared" si="22"/>
        <v>2.0611345913911439E-2</v>
      </c>
      <c r="F183" s="244">
        <f t="shared" si="22"/>
        <v>1.3292814285714303E-2</v>
      </c>
      <c r="G183" s="244">
        <f t="shared" si="22"/>
        <v>5.2928142857143028E-3</v>
      </c>
      <c r="H183" s="244">
        <f t="shared" si="22"/>
        <v>-2.707185714285697E-3</v>
      </c>
      <c r="I183" s="244">
        <f t="shared" si="22"/>
        <v>-9.4512571428571387E-3</v>
      </c>
      <c r="J183" s="244">
        <f t="shared" si="22"/>
        <v>-1.5951257142857139E-2</v>
      </c>
      <c r="K183" s="244">
        <f t="shared" si="22"/>
        <v>-1.6048385714285723E-2</v>
      </c>
      <c r="L183" s="244">
        <f t="shared" si="22"/>
        <v>-1.6048385714285723E-2</v>
      </c>
      <c r="M183" s="244">
        <f t="shared" si="22"/>
        <v>-1.6048385714285698E-2</v>
      </c>
      <c r="O183" s="197" t="s">
        <v>270</v>
      </c>
    </row>
    <row r="184" spans="1:23" ht="12.75">
      <c r="B184" s="183">
        <v>150000</v>
      </c>
      <c r="C184" s="244">
        <f t="shared" ref="C184:M184" si="23">C144/$B184</f>
        <v>4.7376226666666625E-2</v>
      </c>
      <c r="D184" s="244">
        <f t="shared" si="23"/>
        <v>2.8421533333333283E-2</v>
      </c>
      <c r="E184" s="244">
        <f t="shared" si="23"/>
        <v>2.0684417758369697E-2</v>
      </c>
      <c r="F184" s="244">
        <f t="shared" si="23"/>
        <v>1.2806626666666659E-2</v>
      </c>
      <c r="G184" s="244">
        <f t="shared" si="23"/>
        <v>4.8066266666666581E-3</v>
      </c>
      <c r="H184" s="244">
        <f t="shared" si="23"/>
        <v>-3.1933733333333416E-3</v>
      </c>
      <c r="I184" s="244">
        <f t="shared" si="23"/>
        <v>-1.1193373333333341E-2</v>
      </c>
      <c r="J184" s="244">
        <f t="shared" si="23"/>
        <v>-1.4978493333333365E-2</v>
      </c>
      <c r="K184" s="244">
        <f t="shared" si="23"/>
        <v>-1.4978493333333365E-2</v>
      </c>
      <c r="L184" s="244">
        <f t="shared" si="23"/>
        <v>-1.4978493333333365E-2</v>
      </c>
      <c r="M184" s="244">
        <f t="shared" si="23"/>
        <v>-1.4978493333333343E-2</v>
      </c>
      <c r="O184" s="165" t="s">
        <v>991</v>
      </c>
    </row>
    <row r="185" spans="1:23" ht="12.75">
      <c r="B185" s="183">
        <v>160000</v>
      </c>
      <c r="C185" s="244">
        <f t="shared" ref="C185:M185" si="24">C145/$B185</f>
        <v>4.6290212499999962E-2</v>
      </c>
      <c r="D185" s="244">
        <f t="shared" si="24"/>
        <v>2.7551437499999974E-2</v>
      </c>
      <c r="E185" s="244">
        <f t="shared" si="24"/>
        <v>2.0381212499999947E-2</v>
      </c>
      <c r="F185" s="244">
        <f t="shared" si="24"/>
        <v>1.2381212499999992E-2</v>
      </c>
      <c r="G185" s="244">
        <f t="shared" si="24"/>
        <v>4.3812124999999926E-3</v>
      </c>
      <c r="H185" s="244">
        <f t="shared" si="24"/>
        <v>-3.6187875000000076E-3</v>
      </c>
      <c r="I185" s="244">
        <f t="shared" si="24"/>
        <v>-1.1618787500000007E-2</v>
      </c>
      <c r="J185" s="244">
        <f t="shared" si="24"/>
        <v>-1.4016275000000019E-2</v>
      </c>
      <c r="K185" s="244">
        <f t="shared" si="24"/>
        <v>-1.4042337500000031E-2</v>
      </c>
      <c r="L185" s="244">
        <f t="shared" si="24"/>
        <v>-1.4042337500000031E-2</v>
      </c>
      <c r="M185" s="244">
        <f t="shared" si="24"/>
        <v>-1.4042337500000031E-2</v>
      </c>
      <c r="O185" s="158" t="s">
        <v>250</v>
      </c>
    </row>
    <row r="186" spans="1:23" ht="12.75">
      <c r="B186" s="183">
        <v>170000</v>
      </c>
      <c r="C186" s="244">
        <f t="shared" ref="C186:M186" si="25">C146/$B186</f>
        <v>4.5331964705882313E-2</v>
      </c>
      <c r="D186" s="244">
        <f t="shared" si="25"/>
        <v>2.6783705882352918E-2</v>
      </c>
      <c r="E186" s="244">
        <f t="shared" si="25"/>
        <v>2.0005847058823481E-2</v>
      </c>
      <c r="F186" s="244">
        <f t="shared" si="25"/>
        <v>1.2005847058823479E-2</v>
      </c>
      <c r="G186" s="244">
        <f t="shared" si="25"/>
        <v>4.0058470588235223E-3</v>
      </c>
      <c r="H186" s="244">
        <f t="shared" si="25"/>
        <v>-3.9941529411764778E-3</v>
      </c>
      <c r="I186" s="244">
        <f t="shared" si="25"/>
        <v>-1.0544729411764724E-2</v>
      </c>
      <c r="J186" s="244">
        <f t="shared" si="25"/>
        <v>-1.2044729411764724E-2</v>
      </c>
      <c r="K186" s="244">
        <f t="shared" si="25"/>
        <v>-1.3216317647058853E-2</v>
      </c>
      <c r="L186" s="244">
        <f t="shared" si="25"/>
        <v>-1.3216317647058853E-2</v>
      </c>
      <c r="M186" s="244">
        <f t="shared" si="25"/>
        <v>-1.3216317647058853E-2</v>
      </c>
      <c r="O186" s="175">
        <f>InflateFactr</f>
        <v>1.468</v>
      </c>
      <c r="P186" s="176" t="s">
        <v>254</v>
      </c>
      <c r="Q186" s="177"/>
      <c r="R186" s="177"/>
    </row>
    <row r="187" spans="1:23" ht="12.75">
      <c r="B187" s="183">
        <v>180000</v>
      </c>
      <c r="C187" s="244">
        <f t="shared" ref="C187:M187" si="26">C147/$B187</f>
        <v>4.3571055555555523E-2</v>
      </c>
      <c r="D187" s="244">
        <f t="shared" si="26"/>
        <v>2.5400073605046054E-2</v>
      </c>
      <c r="E187" s="244">
        <f t="shared" si="26"/>
        <v>1.8763055555555509E-2</v>
      </c>
      <c r="F187" s="244">
        <f t="shared" si="26"/>
        <v>1.0763055555555507E-2</v>
      </c>
      <c r="G187" s="244">
        <f t="shared" si="26"/>
        <v>2.7630555555555069E-3</v>
      </c>
      <c r="H187" s="244">
        <f t="shared" si="26"/>
        <v>-5.2369444444444529E-3</v>
      </c>
      <c r="I187" s="244">
        <f t="shared" si="26"/>
        <v>-9.7013777777777751E-3</v>
      </c>
      <c r="J187" s="244">
        <f t="shared" si="26"/>
        <v>-1.1201377777777816E-2</v>
      </c>
      <c r="K187" s="244">
        <f t="shared" si="26"/>
        <v>-1.2701377777777776E-2</v>
      </c>
      <c r="L187" s="244">
        <f t="shared" si="26"/>
        <v>-1.3391211111111139E-2</v>
      </c>
      <c r="M187" s="244">
        <f t="shared" si="26"/>
        <v>-1.3391211111111139E-2</v>
      </c>
    </row>
    <row r="188" spans="1:23" ht="12.75">
      <c r="B188" s="183">
        <v>190000</v>
      </c>
      <c r="C188" s="244">
        <f t="shared" ref="C188:M188" si="27">C148/$B188</f>
        <v>4.1277842105263127E-2</v>
      </c>
      <c r="D188" s="244">
        <f t="shared" si="27"/>
        <v>2.3450265088485359E-2</v>
      </c>
      <c r="E188" s="244">
        <f t="shared" si="27"/>
        <v>1.6933421052631532E-2</v>
      </c>
      <c r="F188" s="244">
        <f t="shared" si="27"/>
        <v>8.9334210526315332E-3</v>
      </c>
      <c r="G188" s="244">
        <f t="shared" si="27"/>
        <v>9.3342105263153295E-4</v>
      </c>
      <c r="H188" s="244">
        <f t="shared" si="27"/>
        <v>-7.0665789473684671E-3</v>
      </c>
      <c r="I188" s="244">
        <f t="shared" si="27"/>
        <v>-9.6644631578947354E-3</v>
      </c>
      <c r="J188" s="244">
        <f t="shared" si="27"/>
        <v>-1.1164463157894773E-2</v>
      </c>
      <c r="K188" s="244">
        <f t="shared" si="27"/>
        <v>-1.2664463157894735E-2</v>
      </c>
      <c r="L188" s="244">
        <f t="shared" si="27"/>
        <v>-1.4164463157894772E-2</v>
      </c>
      <c r="M188" s="244">
        <f t="shared" si="27"/>
        <v>-1.4265357894736869E-2</v>
      </c>
    </row>
    <row r="189" spans="1:23" ht="12.75">
      <c r="B189" s="183">
        <v>200000</v>
      </c>
      <c r="C189" s="244">
        <f t="shared" ref="C189:M189" si="28">C149/$B189</f>
        <v>3.921394999999997E-2</v>
      </c>
      <c r="D189" s="244">
        <f t="shared" si="28"/>
        <v>2.1695437423580769E-2</v>
      </c>
      <c r="E189" s="244">
        <f t="shared" si="28"/>
        <v>1.5286749999999957E-2</v>
      </c>
      <c r="F189" s="244">
        <f t="shared" si="28"/>
        <v>7.2867499999999565E-3</v>
      </c>
      <c r="G189" s="244">
        <f t="shared" si="28"/>
        <v>-7.132500000000436E-4</v>
      </c>
      <c r="H189" s="244">
        <f t="shared" si="28"/>
        <v>-8.1312400000000343E-3</v>
      </c>
      <c r="I189" s="244">
        <f t="shared" si="28"/>
        <v>-9.6312399999999975E-3</v>
      </c>
      <c r="J189" s="244">
        <f t="shared" si="28"/>
        <v>-1.1131239999999997E-2</v>
      </c>
      <c r="K189" s="244">
        <f t="shared" si="28"/>
        <v>-1.2631240000000035E-2</v>
      </c>
      <c r="L189" s="244">
        <f t="shared" si="28"/>
        <v>-1.4131240000000034E-2</v>
      </c>
      <c r="M189" s="244">
        <f t="shared" si="28"/>
        <v>-1.5052090000000025E-2</v>
      </c>
    </row>
    <row r="190" spans="1:23" ht="12.75">
      <c r="B190" s="183">
        <v>210000</v>
      </c>
      <c r="C190" s="244">
        <f t="shared" ref="C190:M190" si="29">C150/$B190</f>
        <v>3.8483190476190449E-2</v>
      </c>
      <c r="D190" s="244">
        <f t="shared" si="29"/>
        <v>2.0107736202952774E-2</v>
      </c>
      <c r="E190" s="244">
        <f t="shared" si="29"/>
        <v>1.379690476190472E-2</v>
      </c>
      <c r="F190" s="244">
        <f t="shared" si="29"/>
        <v>5.7969047619047202E-3</v>
      </c>
      <c r="G190" s="244">
        <f t="shared" si="29"/>
        <v>-2.2030952380952796E-3</v>
      </c>
      <c r="H190" s="244">
        <f t="shared" si="29"/>
        <v>-8.1011809523809843E-3</v>
      </c>
      <c r="I190" s="244">
        <f t="shared" si="29"/>
        <v>-9.6011809523809857E-3</v>
      </c>
      <c r="J190" s="244">
        <f t="shared" si="29"/>
        <v>-1.1101180952380951E-2</v>
      </c>
      <c r="K190" s="244">
        <f t="shared" si="29"/>
        <v>-1.2601180952380985E-2</v>
      </c>
      <c r="L190" s="244">
        <f t="shared" si="29"/>
        <v>-1.4101180952380984E-2</v>
      </c>
      <c r="M190" s="244">
        <f t="shared" si="29"/>
        <v>-1.5438466666666673E-2</v>
      </c>
    </row>
    <row r="191" spans="1:23" ht="12.75">
      <c r="B191" s="183">
        <v>220000</v>
      </c>
      <c r="C191" s="244">
        <f t="shared" ref="C191:M191" si="30">C151/$B191</f>
        <v>3.9006681818181788E-2</v>
      </c>
      <c r="D191" s="244">
        <f t="shared" si="30"/>
        <v>1.9815462366018222E-2</v>
      </c>
      <c r="E191" s="244">
        <f t="shared" si="30"/>
        <v>1.2442499999999961E-2</v>
      </c>
      <c r="F191" s="244">
        <f t="shared" si="30"/>
        <v>4.4424999999999604E-3</v>
      </c>
      <c r="G191" s="244">
        <f t="shared" si="30"/>
        <v>-3.5575000000000398E-3</v>
      </c>
      <c r="H191" s="244">
        <f t="shared" si="30"/>
        <v>-8.0738545454545774E-3</v>
      </c>
      <c r="I191" s="244">
        <f t="shared" si="30"/>
        <v>-9.573854545454577E-3</v>
      </c>
      <c r="J191" s="244">
        <f t="shared" si="30"/>
        <v>-1.1073854545454577E-2</v>
      </c>
      <c r="K191" s="244">
        <f t="shared" si="30"/>
        <v>-1.2573854545454576E-2</v>
      </c>
      <c r="L191" s="244">
        <f t="shared" si="30"/>
        <v>-1.4073854545454576E-2</v>
      </c>
      <c r="M191" s="244">
        <f t="shared" si="30"/>
        <v>-1.4736718181818188E-2</v>
      </c>
    </row>
    <row r="192" spans="1:23" ht="12.75">
      <c r="B192" s="183">
        <v>230000</v>
      </c>
      <c r="C192" s="244">
        <f t="shared" ref="C192:M192" si="31">C152/$B192</f>
        <v>3.9484652173913018E-2</v>
      </c>
      <c r="D192" s="244">
        <f t="shared" si="31"/>
        <v>2.0838864514904108E-2</v>
      </c>
      <c r="E192" s="244">
        <f t="shared" si="31"/>
        <v>1.159143478260866E-2</v>
      </c>
      <c r="F192" s="244">
        <f t="shared" si="31"/>
        <v>3.2058695652173535E-3</v>
      </c>
      <c r="G192" s="244">
        <f t="shared" si="31"/>
        <v>-4.7941304347826463E-3</v>
      </c>
      <c r="H192" s="244">
        <f t="shared" si="31"/>
        <v>-8.048904347826116E-3</v>
      </c>
      <c r="I192" s="244">
        <f t="shared" si="31"/>
        <v>-9.5489043478261173E-3</v>
      </c>
      <c r="J192" s="244">
        <f t="shared" si="31"/>
        <v>-1.1048904347826117E-2</v>
      </c>
      <c r="K192" s="244">
        <f t="shared" si="31"/>
        <v>-1.2548904347826116E-2</v>
      </c>
      <c r="L192" s="244">
        <f t="shared" si="31"/>
        <v>-1.4048904347826116E-2</v>
      </c>
      <c r="M192" s="244">
        <f t="shared" si="31"/>
        <v>-1.4095991304347832E-2</v>
      </c>
    </row>
    <row r="193" spans="1:15" ht="12.75">
      <c r="B193" s="183">
        <v>240000</v>
      </c>
      <c r="C193" s="244">
        <f t="shared" ref="C193:M193" si="32">C153/$B193</f>
        <v>3.9922791666666645E-2</v>
      </c>
      <c r="D193" s="244">
        <f t="shared" si="32"/>
        <v>2.1776983151382805E-2</v>
      </c>
      <c r="E193" s="244">
        <f t="shared" si="32"/>
        <v>1.2316791666666632E-2</v>
      </c>
      <c r="F193" s="244">
        <f t="shared" si="32"/>
        <v>2.0722916666666303E-3</v>
      </c>
      <c r="G193" s="244">
        <f t="shared" si="32"/>
        <v>-5.9277083333333699E-3</v>
      </c>
      <c r="H193" s="244">
        <f t="shared" si="32"/>
        <v>-8.0260333333333628E-3</v>
      </c>
      <c r="I193" s="244">
        <f t="shared" si="32"/>
        <v>-9.5260333333333624E-3</v>
      </c>
      <c r="J193" s="244">
        <f t="shared" si="32"/>
        <v>-1.1026033333333362E-2</v>
      </c>
      <c r="K193" s="244">
        <f t="shared" si="32"/>
        <v>-1.2526033333333362E-2</v>
      </c>
      <c r="L193" s="244">
        <f t="shared" si="32"/>
        <v>-1.3508658333333338E-2</v>
      </c>
      <c r="M193" s="244">
        <f t="shared" si="32"/>
        <v>-1.3508658333333338E-2</v>
      </c>
      <c r="O193" s="59"/>
    </row>
    <row r="194" spans="1:15" ht="12.75">
      <c r="B194" s="3" t="s">
        <v>112</v>
      </c>
      <c r="C194" s="61"/>
      <c r="D194" s="62"/>
      <c r="E194" s="196" t="s">
        <v>578</v>
      </c>
      <c r="F194" s="2"/>
      <c r="G194" s="2"/>
      <c r="H194" s="2"/>
      <c r="I194" s="2"/>
      <c r="J194" s="197" t="s">
        <v>579</v>
      </c>
      <c r="K194" s="63"/>
      <c r="L194" s="64"/>
      <c r="M194" s="61"/>
    </row>
    <row r="195" spans="1:15" ht="12.75">
      <c r="E195" s="165" t="s">
        <v>989</v>
      </c>
    </row>
    <row r="197" spans="1:15" ht="18">
      <c r="A197" s="95" t="s">
        <v>876</v>
      </c>
      <c r="B197" s="95"/>
      <c r="C197" s="95"/>
      <c r="D197" s="95"/>
      <c r="E197" s="95"/>
      <c r="F197" s="95"/>
      <c r="G197" s="95"/>
      <c r="H197" s="95"/>
      <c r="I197" s="95"/>
      <c r="J197" s="95"/>
      <c r="K197" s="95"/>
      <c r="L197" s="95"/>
      <c r="M197" s="58"/>
      <c r="N197" s="58"/>
    </row>
    <row r="198" spans="1:15" ht="18">
      <c r="A198" s="95" t="s">
        <v>255</v>
      </c>
      <c r="B198" s="95"/>
      <c r="C198" s="95"/>
      <c r="D198" s="95"/>
      <c r="E198" s="95"/>
      <c r="F198" s="95"/>
      <c r="G198" s="95"/>
      <c r="H198" s="95"/>
      <c r="I198" s="95"/>
      <c r="J198" s="95"/>
      <c r="K198" s="95"/>
      <c r="L198" s="95"/>
    </row>
    <row r="199" spans="1:15" ht="12.75">
      <c r="A199" s="179" t="s">
        <v>257</v>
      </c>
      <c r="B199" s="2"/>
      <c r="C199" s="2"/>
      <c r="D199" s="2"/>
      <c r="E199" s="2"/>
      <c r="F199" s="2"/>
      <c r="G199" s="2"/>
      <c r="H199" s="2"/>
      <c r="I199" s="2"/>
      <c r="J199" s="2"/>
      <c r="K199" s="2"/>
      <c r="L199" s="2"/>
      <c r="M199" s="2"/>
      <c r="N199" s="2"/>
    </row>
    <row r="200" spans="1:15" ht="12.75">
      <c r="A200" s="143" t="s">
        <v>877</v>
      </c>
    </row>
    <row r="201" spans="1:15" ht="12.75">
      <c r="A201" s="143" t="s">
        <v>241</v>
      </c>
    </row>
    <row r="202" spans="1:15" ht="12.75">
      <c r="A202" s="143" t="s">
        <v>239</v>
      </c>
    </row>
    <row r="203" spans="1:15" ht="12.75">
      <c r="A203" s="143" t="s">
        <v>240</v>
      </c>
    </row>
    <row r="204" spans="1:15" ht="12.75">
      <c r="A204" s="321" t="s">
        <v>570</v>
      </c>
      <c r="G204" s="322" t="s">
        <v>571</v>
      </c>
    </row>
    <row r="205" spans="1:15" ht="12.75">
      <c r="A205" s="113"/>
    </row>
    <row r="206" spans="1:15" ht="12.75">
      <c r="A206" s="23" t="s">
        <v>283</v>
      </c>
      <c r="B206" s="1"/>
      <c r="C206" s="1"/>
      <c r="D206" s="1"/>
      <c r="E206" s="1"/>
      <c r="F206" s="1"/>
      <c r="G206" s="1"/>
      <c r="H206" s="1"/>
      <c r="I206" s="1"/>
      <c r="J206" s="1"/>
      <c r="K206" s="1"/>
      <c r="L206" s="1"/>
      <c r="M206" s="2"/>
    </row>
    <row r="207" spans="1:15" ht="12.75">
      <c r="A207" s="186"/>
      <c r="B207" s="158" t="s">
        <v>250</v>
      </c>
      <c r="C207" s="130"/>
      <c r="D207" s="130"/>
      <c r="E207" s="130"/>
      <c r="F207" s="130"/>
      <c r="G207" s="130"/>
      <c r="H207" s="130"/>
      <c r="I207" s="130"/>
      <c r="J207" s="130"/>
      <c r="K207" s="130"/>
      <c r="L207" s="130"/>
      <c r="M207" s="130"/>
    </row>
    <row r="208" spans="1:15" ht="12.75">
      <c r="A208" s="330" t="s">
        <v>257</v>
      </c>
      <c r="B208" s="2"/>
      <c r="C208" s="96" t="s">
        <v>111</v>
      </c>
      <c r="D208" s="2"/>
      <c r="E208" s="2"/>
      <c r="F208" s="2"/>
      <c r="G208" s="2"/>
      <c r="H208" s="2"/>
      <c r="I208" s="2"/>
      <c r="J208" s="2"/>
      <c r="K208" s="2"/>
      <c r="L208" s="2"/>
      <c r="M208" s="12"/>
    </row>
    <row r="209" spans="1:23" ht="12.75">
      <c r="B209" s="201">
        <f>M111</f>
        <v>6.2981250736767372E-2</v>
      </c>
      <c r="C209" s="20">
        <v>0</v>
      </c>
      <c r="D209" s="20">
        <v>0.05</v>
      </c>
      <c r="E209" s="20">
        <v>0.1</v>
      </c>
      <c r="F209" s="20">
        <v>0.15</v>
      </c>
      <c r="G209" s="20">
        <v>0.2</v>
      </c>
      <c r="H209" s="20">
        <v>0.25</v>
      </c>
      <c r="I209" s="20">
        <v>0.3</v>
      </c>
      <c r="J209" s="20">
        <v>0.35</v>
      </c>
      <c r="K209" s="20">
        <v>0.4</v>
      </c>
      <c r="L209" s="20">
        <v>0.45</v>
      </c>
      <c r="M209" s="20">
        <v>0.5</v>
      </c>
    </row>
    <row r="210" spans="1:23" ht="12.75">
      <c r="A210" s="173" t="s">
        <v>242</v>
      </c>
      <c r="B210" s="183">
        <v>1E-3</v>
      </c>
      <c r="C210" s="244">
        <f t="dataTable" ref="C210:M234" dt2D="1" dtr="1" r1="C107" r2="F107" ca="1"/>
        <v>0</v>
      </c>
      <c r="D210" s="244">
        <v>0</v>
      </c>
      <c r="E210" s="244">
        <v>0</v>
      </c>
      <c r="F210" s="244">
        <v>0</v>
      </c>
      <c r="G210" s="244">
        <v>0</v>
      </c>
      <c r="H210" s="244">
        <v>0</v>
      </c>
      <c r="I210" s="244">
        <v>0</v>
      </c>
      <c r="J210" s="244">
        <v>0</v>
      </c>
      <c r="K210" s="244">
        <v>-1.7660516973914025E-16</v>
      </c>
      <c r="L210" s="244">
        <v>1.7660516973914025E-16</v>
      </c>
      <c r="M210" s="244">
        <v>0</v>
      </c>
      <c r="O210" s="188" t="s">
        <v>616</v>
      </c>
      <c r="P210" s="161"/>
      <c r="Q210" s="161"/>
      <c r="R210" s="161"/>
      <c r="S210" s="161"/>
      <c r="T210" s="161"/>
      <c r="U210" s="161"/>
      <c r="V210" s="161"/>
    </row>
    <row r="211" spans="1:23" ht="12.75">
      <c r="A211" s="173" t="s">
        <v>249</v>
      </c>
      <c r="B211" s="183">
        <v>10000</v>
      </c>
      <c r="C211" s="244">
        <v>0</v>
      </c>
      <c r="D211" s="244">
        <v>-0.19050335385512379</v>
      </c>
      <c r="E211" s="244">
        <v>-0.38100670771024769</v>
      </c>
      <c r="F211" s="244">
        <v>-0.56876083669405053</v>
      </c>
      <c r="G211" s="244">
        <v>-0.66380499362830636</v>
      </c>
      <c r="H211" s="244">
        <v>-0.75884915056256197</v>
      </c>
      <c r="I211" s="244">
        <v>-0.85389330749681747</v>
      </c>
      <c r="J211" s="244">
        <v>-0.9008831386851136</v>
      </c>
      <c r="K211" s="244">
        <v>-0.9008831386851136</v>
      </c>
      <c r="L211" s="244">
        <v>-0.9008831386851136</v>
      </c>
      <c r="M211" s="244">
        <v>-0.9008831386851136</v>
      </c>
      <c r="O211" s="195" t="s">
        <v>615</v>
      </c>
      <c r="P211" s="161"/>
      <c r="Q211" s="161"/>
      <c r="R211" s="161"/>
      <c r="S211" s="161"/>
      <c r="T211" s="161"/>
      <c r="U211" s="161"/>
      <c r="V211" s="161"/>
    </row>
    <row r="212" spans="1:23" ht="12.75">
      <c r="A212" s="174">
        <f>InflateFactr</f>
        <v>1.468</v>
      </c>
      <c r="B212" s="185">
        <v>20000</v>
      </c>
      <c r="C212" s="244">
        <v>8.5314331918334201</v>
      </c>
      <c r="D212" s="244">
        <v>7.0036444280386485</v>
      </c>
      <c r="E212" s="244">
        <v>5.4758556642438752</v>
      </c>
      <c r="F212" s="244">
        <v>3.9480669004491027</v>
      </c>
      <c r="G212" s="244">
        <v>2.4202781366543298</v>
      </c>
      <c r="H212" s="244">
        <v>0.7689711716295754</v>
      </c>
      <c r="I212" s="244">
        <v>-1.2781507624897046</v>
      </c>
      <c r="J212" s="244">
        <v>-3.1974517071643502</v>
      </c>
      <c r="K212" s="244">
        <v>-4.7274984412648813</v>
      </c>
      <c r="L212" s="244">
        <v>-6.0053569878558317</v>
      </c>
      <c r="M212" s="244">
        <v>-6.4403681057050344</v>
      </c>
      <c r="O212" s="158" t="s">
        <v>250</v>
      </c>
    </row>
    <row r="213" spans="1:23" ht="12.75">
      <c r="A213" s="160" t="s">
        <v>251</v>
      </c>
      <c r="B213" s="183">
        <v>30000</v>
      </c>
      <c r="C213" s="244">
        <v>0.76810380912515686</v>
      </c>
      <c r="D213" s="244">
        <v>0.56177850434529386</v>
      </c>
      <c r="E213" s="244">
        <v>0.35545319956543087</v>
      </c>
      <c r="F213" s="244">
        <v>0.14912789478556798</v>
      </c>
      <c r="G213" s="244">
        <v>-5.7197409994294894E-2</v>
      </c>
      <c r="H213" s="244">
        <v>-0.22873799600827455</v>
      </c>
      <c r="I213" s="244">
        <v>-0.34252810350076923</v>
      </c>
      <c r="J213" s="244">
        <v>-0.40888819976820845</v>
      </c>
      <c r="K213" s="244">
        <v>-0.34508650376309408</v>
      </c>
      <c r="L213" s="244">
        <v>-0.27495143195948313</v>
      </c>
      <c r="M213" s="244">
        <v>-0.2159369771410527</v>
      </c>
      <c r="P213" s="96" t="s">
        <v>267</v>
      </c>
    </row>
    <row r="214" spans="1:23" ht="12.75">
      <c r="B214" s="183">
        <v>40000</v>
      </c>
      <c r="C214" s="244">
        <v>0.4021553736648022</v>
      </c>
      <c r="D214" s="244">
        <v>0.25812131810356181</v>
      </c>
      <c r="E214" s="244">
        <v>0.11408726254232107</v>
      </c>
      <c r="F214" s="244">
        <v>-2.9946793018919348E-2</v>
      </c>
      <c r="G214" s="244">
        <v>-0.14358168091195253</v>
      </c>
      <c r="H214" s="244">
        <v>-0.2024998381036279</v>
      </c>
      <c r="I214" s="244">
        <v>-0.18067660935777821</v>
      </c>
      <c r="J214" s="244">
        <v>-0.13171587310814092</v>
      </c>
      <c r="K214" s="244">
        <v>-0.10141309422851533</v>
      </c>
      <c r="L214" s="244">
        <v>-0.10141309422851533</v>
      </c>
      <c r="M214" s="244">
        <v>-0.10141309422851533</v>
      </c>
      <c r="N214" s="226">
        <v>2000</v>
      </c>
      <c r="O214" s="200">
        <f>M111</f>
        <v>6.2981250736767372E-2</v>
      </c>
      <c r="P214" s="193">
        <v>0</v>
      </c>
      <c r="Q214" s="193">
        <v>0.1</v>
      </c>
      <c r="R214" s="193">
        <v>0.2</v>
      </c>
      <c r="S214" s="193">
        <v>0.3</v>
      </c>
      <c r="T214" s="193">
        <v>0.4</v>
      </c>
      <c r="U214" s="193">
        <v>0.5</v>
      </c>
    </row>
    <row r="215" spans="1:23" s="128" customFormat="1" ht="12.75">
      <c r="B215" s="194">
        <v>50000</v>
      </c>
      <c r="C215" s="244">
        <v>0.29742471081509603</v>
      </c>
      <c r="D215" s="244">
        <v>0.15043900471624569</v>
      </c>
      <c r="E215" s="244">
        <v>2.8494549281601139E-2</v>
      </c>
      <c r="F215" s="244">
        <v>-8.1114617686477569E-2</v>
      </c>
      <c r="G215" s="244">
        <v>-0.13715496595262514</v>
      </c>
      <c r="H215" s="244">
        <v>-0.11408350936431853</v>
      </c>
      <c r="I215" s="244">
        <v>-7.2631574289819839E-2</v>
      </c>
      <c r="J215" s="244">
        <v>-6.8688002994572325E-2</v>
      </c>
      <c r="K215" s="244">
        <v>-6.8688002994572325E-2</v>
      </c>
      <c r="L215" s="244">
        <v>-6.8688002994572325E-2</v>
      </c>
      <c r="M215" s="244">
        <v>-6.8688002994572325E-2</v>
      </c>
      <c r="O215" s="194">
        <v>20000</v>
      </c>
      <c r="P215" s="244">
        <f t="dataTable" ref="P215:U221" dt2D="1" dtr="1" r1="C107" r2="F107" ca="1"/>
        <v>8.5314331918334201</v>
      </c>
      <c r="Q215" s="244">
        <v>5.4758556642438752</v>
      </c>
      <c r="R215" s="244">
        <v>2.4202781366543298</v>
      </c>
      <c r="S215" s="246">
        <v>-1.2781507624897046</v>
      </c>
      <c r="T215" s="246">
        <v>-4.7274984412648813</v>
      </c>
      <c r="U215" s="246">
        <v>-6.4403681057050344</v>
      </c>
    </row>
    <row r="216" spans="1:23" ht="12.75">
      <c r="B216" s="183">
        <v>60000</v>
      </c>
      <c r="C216" s="244">
        <v>0.43630011661551549</v>
      </c>
      <c r="D216" s="244">
        <v>0.26223602666309709</v>
      </c>
      <c r="E216" s="244">
        <v>8.81719367106788E-2</v>
      </c>
      <c r="F216" s="244">
        <v>-5.1757243107031295E-2</v>
      </c>
      <c r="G216" s="244">
        <v>-9.251888596696077E-2</v>
      </c>
      <c r="H216" s="244">
        <v>-5.4911975005658462E-2</v>
      </c>
      <c r="I216" s="244">
        <v>-5.1930499104646415E-2</v>
      </c>
      <c r="J216" s="244">
        <v>-5.1930499104646415E-2</v>
      </c>
      <c r="K216" s="244">
        <v>-5.193049910464656E-2</v>
      </c>
      <c r="L216" s="244">
        <v>-5.193049910464656E-2</v>
      </c>
      <c r="M216" s="244">
        <v>-5.193049910464656E-2</v>
      </c>
      <c r="O216" s="183">
        <v>40000</v>
      </c>
      <c r="P216" s="244">
        <v>0.4021553736648022</v>
      </c>
      <c r="Q216" s="244">
        <v>0.11408726254232107</v>
      </c>
      <c r="R216" s="244">
        <v>-0.14358168091195253</v>
      </c>
      <c r="S216" s="244">
        <v>-0.18067660935777821</v>
      </c>
      <c r="T216" s="244">
        <v>-0.10141309422851533</v>
      </c>
      <c r="U216" s="244">
        <v>-0.10141309422851533</v>
      </c>
      <c r="V216" s="128"/>
      <c r="W216" s="128"/>
    </row>
    <row r="217" spans="1:23" ht="12.75">
      <c r="B217" s="183">
        <v>70000</v>
      </c>
      <c r="C217" s="244">
        <v>0.52070325727831035</v>
      </c>
      <c r="D217" s="244">
        <v>0.35745534607562351</v>
      </c>
      <c r="E217" s="244">
        <v>0.19668767756958661</v>
      </c>
      <c r="F217" s="244">
        <v>8.8565676084321907E-2</v>
      </c>
      <c r="G217" s="244">
        <v>6.2981250736767372E-2</v>
      </c>
      <c r="H217" s="244">
        <v>1.5965671296387221E-2</v>
      </c>
      <c r="I217" s="244">
        <v>-4.1745931507332773E-2</v>
      </c>
      <c r="J217" s="244">
        <v>-4.1745931507332773E-2</v>
      </c>
      <c r="K217" s="244">
        <v>-4.1745931507332773E-2</v>
      </c>
      <c r="L217" s="244">
        <v>-4.1745931507332773E-2</v>
      </c>
      <c r="M217" s="244">
        <v>-4.1745931507332891E-2</v>
      </c>
      <c r="O217" s="183">
        <v>60000</v>
      </c>
      <c r="P217" s="244">
        <v>0.43630011661551549</v>
      </c>
      <c r="Q217" s="244">
        <v>8.81719367106788E-2</v>
      </c>
      <c r="R217" s="244">
        <v>-9.251888596696077E-2</v>
      </c>
      <c r="S217" s="244">
        <v>-5.1930499104646415E-2</v>
      </c>
      <c r="T217" s="244">
        <v>-5.193049910464656E-2</v>
      </c>
      <c r="U217" s="244">
        <v>-5.193049910464656E-2</v>
      </c>
    </row>
    <row r="218" spans="1:23" s="128" customFormat="1" ht="12.75">
      <c r="B218" s="194">
        <v>80000</v>
      </c>
      <c r="C218" s="244">
        <v>0.57742842745351375</v>
      </c>
      <c r="D218" s="244">
        <v>0.42144979053856041</v>
      </c>
      <c r="E218" s="244">
        <v>0.2759329763314064</v>
      </c>
      <c r="F218" s="244">
        <v>0.20632634046046022</v>
      </c>
      <c r="G218" s="244">
        <v>0.17676426832640854</v>
      </c>
      <c r="H218" s="244">
        <v>0.11992379003564564</v>
      </c>
      <c r="I218" s="244">
        <v>6.3083311744882548E-2</v>
      </c>
      <c r="J218" s="244">
        <v>6.2428334541194579E-3</v>
      </c>
      <c r="K218" s="244">
        <v>-3.4901146756649411E-2</v>
      </c>
      <c r="L218" s="244">
        <v>-3.4901146756649411E-2</v>
      </c>
      <c r="M218" s="244">
        <v>-3.4901146756649411E-2</v>
      </c>
      <c r="O218" s="183">
        <v>80000</v>
      </c>
      <c r="P218" s="244">
        <v>0.57742842745351375</v>
      </c>
      <c r="Q218" s="244">
        <v>0.2759329763314064</v>
      </c>
      <c r="R218" s="244">
        <v>0.17676426832640854</v>
      </c>
      <c r="S218" s="244">
        <v>6.3083311744882548E-2</v>
      </c>
      <c r="T218" s="244">
        <v>-3.4901146756649411E-2</v>
      </c>
      <c r="U218" s="244">
        <v>-3.4901146756649411E-2</v>
      </c>
    </row>
    <row r="219" spans="1:23" ht="12.75">
      <c r="B219" s="183">
        <v>90000</v>
      </c>
      <c r="C219" s="244">
        <v>0.49721210861558812</v>
      </c>
      <c r="D219" s="244">
        <v>0.35772403733623731</v>
      </c>
      <c r="E219" s="244">
        <v>0.23647220988058751</v>
      </c>
      <c r="F219" s="244">
        <v>0.1953202099875824</v>
      </c>
      <c r="G219" s="244">
        <v>0.15612747853840656</v>
      </c>
      <c r="H219" s="244">
        <v>0.10529635932752782</v>
      </c>
      <c r="I219" s="244">
        <v>5.4465240116649376E-2</v>
      </c>
      <c r="J219" s="244">
        <v>3.6341209057706206E-3</v>
      </c>
      <c r="K219" s="244">
        <v>-4.7196998305107818E-2</v>
      </c>
      <c r="L219" s="244">
        <v>-9.8028117515986418E-2</v>
      </c>
      <c r="M219" s="244">
        <v>-0.10249447852398229</v>
      </c>
      <c r="O219" s="183">
        <v>120000</v>
      </c>
      <c r="P219" s="244">
        <v>0.31174484639829314</v>
      </c>
      <c r="Q219" s="244">
        <v>0.12313411737582661</v>
      </c>
      <c r="R219" s="244">
        <v>5.1074359558822197E-2</v>
      </c>
      <c r="S219" s="244">
        <v>-2.7283351226684734E-2</v>
      </c>
      <c r="T219" s="244">
        <v>-0.10564106201219167</v>
      </c>
      <c r="U219" s="244">
        <v>-0.11285388928999748</v>
      </c>
    </row>
    <row r="220" spans="1:23" ht="12.75">
      <c r="B220" s="183">
        <v>100000</v>
      </c>
      <c r="C220" s="244">
        <v>0.3999150726362386</v>
      </c>
      <c r="D220" s="244">
        <v>0.27525693447622485</v>
      </c>
      <c r="E220" s="244">
        <v>0.17601611863749994</v>
      </c>
      <c r="F220" s="244">
        <v>0.15155066266374889</v>
      </c>
      <c r="G220" s="244">
        <v>0.10740488058382396</v>
      </c>
      <c r="H220" s="244">
        <v>6.1977966129413205E-2</v>
      </c>
      <c r="I220" s="244">
        <v>1.6551051675002322E-2</v>
      </c>
      <c r="J220" s="244">
        <v>-2.8875862779408686E-2</v>
      </c>
      <c r="K220" s="244">
        <v>-7.4302777233819436E-2</v>
      </c>
      <c r="L220" s="244">
        <v>-0.11972969168823032</v>
      </c>
      <c r="M220" s="244">
        <v>-0.15702155430214529</v>
      </c>
      <c r="O220" s="194">
        <v>200000</v>
      </c>
      <c r="P220" s="244">
        <v>0.18208413185426492</v>
      </c>
      <c r="Q220" s="244">
        <v>7.0981745083654638E-2</v>
      </c>
      <c r="R220" s="244">
        <v>-3.3118700626961197E-3</v>
      </c>
      <c r="S220" s="244">
        <v>-4.472122737138369E-2</v>
      </c>
      <c r="T220" s="244">
        <v>-5.8651280211324625E-2</v>
      </c>
      <c r="U220" s="244">
        <v>-6.9892136350514791E-2</v>
      </c>
    </row>
    <row r="221" spans="1:23" ht="12.75">
      <c r="B221" s="183">
        <v>110000</v>
      </c>
      <c r="C221" s="244">
        <v>0.34522989417429695</v>
      </c>
      <c r="D221" s="244">
        <v>0.22090335469178901</v>
      </c>
      <c r="E221" s="244">
        <v>0.13912196711427263</v>
      </c>
      <c r="F221" s="244">
        <v>0.11642171718736309</v>
      </c>
      <c r="G221" s="244">
        <v>7.4630109199426184E-2</v>
      </c>
      <c r="H221" s="244">
        <v>3.2838501211489284E-2</v>
      </c>
      <c r="I221" s="244">
        <v>-8.9531067764476221E-3</v>
      </c>
      <c r="J221" s="244">
        <v>-5.0744714764384524E-2</v>
      </c>
      <c r="K221" s="244">
        <v>-9.2536322752321432E-2</v>
      </c>
      <c r="L221" s="244">
        <v>-0.13132349404963453</v>
      </c>
      <c r="M221" s="244">
        <v>-0.13132349404963464</v>
      </c>
      <c r="O221" s="183">
        <v>600000</v>
      </c>
      <c r="P221" s="244">
        <v>5.625903020813678E-2</v>
      </c>
      <c r="Q221" s="244">
        <v>-2.2336248630071765E-2</v>
      </c>
      <c r="R221" s="244">
        <v>-5.6428844854881095E-2</v>
      </c>
      <c r="S221" s="244">
        <v>-8.0965911522791131E-2</v>
      </c>
      <c r="T221" s="244">
        <v>-8.7606245421345721E-2</v>
      </c>
      <c r="U221" s="244">
        <v>-8.7606245421345721E-2</v>
      </c>
      <c r="V221" s="128"/>
      <c r="W221" s="128"/>
    </row>
    <row r="222" spans="1:23" ht="12.75">
      <c r="B222" s="183">
        <v>120000</v>
      </c>
      <c r="C222" s="244">
        <v>0.31174484639829314</v>
      </c>
      <c r="D222" s="244">
        <v>0.19519102742888106</v>
      </c>
      <c r="E222" s="244">
        <v>0.12313411737582661</v>
      </c>
      <c r="F222" s="244">
        <v>9.0253214951575664E-2</v>
      </c>
      <c r="G222" s="244">
        <v>5.1074359558822197E-2</v>
      </c>
      <c r="H222" s="244">
        <v>1.1895504166068731E-2</v>
      </c>
      <c r="I222" s="244">
        <v>-2.7283351226684734E-2</v>
      </c>
      <c r="J222" s="244">
        <v>-6.6462206619438205E-2</v>
      </c>
      <c r="K222" s="244">
        <v>-0.10564106201219167</v>
      </c>
      <c r="L222" s="244">
        <v>-0.11285388928999766</v>
      </c>
      <c r="M222" s="244">
        <v>-0.11285388928999748</v>
      </c>
      <c r="O222" s="3" t="s">
        <v>268</v>
      </c>
      <c r="V222" s="128"/>
    </row>
    <row r="223" spans="1:23" ht="12.75">
      <c r="B223" s="183">
        <v>130000</v>
      </c>
      <c r="C223" s="244">
        <v>0.28651726312094161</v>
      </c>
      <c r="D223" s="244">
        <v>0.1758193997812606</v>
      </c>
      <c r="E223" s="244">
        <v>0.11751066451012475</v>
      </c>
      <c r="F223" s="244">
        <v>7.9308553929423972E-2</v>
      </c>
      <c r="G223" s="244">
        <v>3.3511124239707729E-2</v>
      </c>
      <c r="H223" s="244">
        <v>-3.8829174618465346E-3</v>
      </c>
      <c r="I223" s="244">
        <v>-4.1093329084740983E-2</v>
      </c>
      <c r="J223" s="244">
        <v>-7.8303740707635433E-2</v>
      </c>
      <c r="K223" s="244">
        <v>-9.8938917590079417E-2</v>
      </c>
      <c r="L223" s="244">
        <v>-9.8938917590079417E-2</v>
      </c>
      <c r="M223" s="244">
        <v>-9.8938917590079417E-2</v>
      </c>
      <c r="O223" s="196" t="s">
        <v>271</v>
      </c>
      <c r="R223" s="128"/>
      <c r="S223" s="128"/>
    </row>
    <row r="224" spans="1:23" ht="12.75">
      <c r="A224" s="226">
        <v>2000</v>
      </c>
      <c r="B224" s="183">
        <v>140000</v>
      </c>
      <c r="C224" s="244">
        <v>0.2668279658961818</v>
      </c>
      <c r="D224" s="244">
        <v>0.16144414740415208</v>
      </c>
      <c r="E224" s="244">
        <v>0.11312174490237022</v>
      </c>
      <c r="F224" s="244">
        <v>7.2955271962528323E-2</v>
      </c>
      <c r="G224" s="244">
        <v>2.9048679787576866E-2</v>
      </c>
      <c r="H224" s="244">
        <v>-1.4857912387374595E-2</v>
      </c>
      <c r="I224" s="244">
        <v>-5.1871561614003171E-2</v>
      </c>
      <c r="J224" s="244">
        <v>-8.7545667756151233E-2</v>
      </c>
      <c r="K224" s="244">
        <v>-8.8078740827932545E-2</v>
      </c>
      <c r="L224" s="244">
        <v>-8.8078740827932545E-2</v>
      </c>
      <c r="M224" s="244">
        <v>-8.8078740827932406E-2</v>
      </c>
      <c r="O224" s="197" t="s">
        <v>270</v>
      </c>
    </row>
    <row r="225" spans="1:18" ht="12.75">
      <c r="B225" s="183">
        <v>150000</v>
      </c>
      <c r="C225" s="244">
        <v>0.25103358692088179</v>
      </c>
      <c r="D225" s="244">
        <v>0.15059788337845817</v>
      </c>
      <c r="E225" s="244">
        <v>0.10960103724146741</v>
      </c>
      <c r="F225" s="244">
        <v>6.7858790255913515E-2</v>
      </c>
      <c r="G225" s="244">
        <v>2.5468991897825845E-2</v>
      </c>
      <c r="H225" s="244">
        <v>-1.6920806460261829E-2</v>
      </c>
      <c r="I225" s="244">
        <v>-5.9310604818349502E-2</v>
      </c>
      <c r="J225" s="244">
        <v>-7.9366914013495243E-2</v>
      </c>
      <c r="K225" s="244">
        <v>-7.9366914013495243E-2</v>
      </c>
      <c r="L225" s="244">
        <v>-7.9366914013495243E-2</v>
      </c>
      <c r="M225" s="244">
        <v>-7.9366914013495105E-2</v>
      </c>
      <c r="O225" s="165" t="s">
        <v>991</v>
      </c>
    </row>
    <row r="226" spans="1:18" ht="12.75">
      <c r="B226" s="183">
        <v>160000</v>
      </c>
      <c r="C226" s="244">
        <v>0.23808241669259167</v>
      </c>
      <c r="D226" s="244">
        <v>0.14170409832002598</v>
      </c>
      <c r="E226" s="244">
        <v>0.10482579502362945</v>
      </c>
      <c r="F226" s="244">
        <v>6.3679746416902383E-2</v>
      </c>
      <c r="G226" s="244">
        <v>2.2533697810175106E-2</v>
      </c>
      <c r="H226" s="244">
        <v>-1.8612350796552178E-2</v>
      </c>
      <c r="I226" s="244">
        <v>-5.9758399403279462E-2</v>
      </c>
      <c r="J226" s="244">
        <v>-7.2089291554407159E-2</v>
      </c>
      <c r="K226" s="244">
        <v>-7.2223337665883819E-2</v>
      </c>
      <c r="L226" s="244">
        <v>-7.2223337665883819E-2</v>
      </c>
      <c r="M226" s="244">
        <v>-7.2223337665883819E-2</v>
      </c>
      <c r="O226" s="158" t="s">
        <v>250</v>
      </c>
    </row>
    <row r="227" spans="1:18" ht="12.75">
      <c r="B227" s="183">
        <v>170000</v>
      </c>
      <c r="C227" s="244">
        <v>0.22727012402540472</v>
      </c>
      <c r="D227" s="244">
        <v>0.13427911623147534</v>
      </c>
      <c r="E227" s="244">
        <v>0.10029857236040118</v>
      </c>
      <c r="F227" s="244">
        <v>6.0190869021275642E-2</v>
      </c>
      <c r="G227" s="244">
        <v>2.0083165682150305E-2</v>
      </c>
      <c r="H227" s="244">
        <v>-2.0024537656975244E-2</v>
      </c>
      <c r="I227" s="244">
        <v>-5.2865609879801427E-2</v>
      </c>
      <c r="J227" s="244">
        <v>-6.0385804255887465E-2</v>
      </c>
      <c r="K227" s="244">
        <v>-6.6259518427985775E-2</v>
      </c>
      <c r="L227" s="244">
        <v>-6.6259518427985775E-2</v>
      </c>
      <c r="M227" s="244">
        <v>-6.6259518427985775E-2</v>
      </c>
      <c r="O227" s="175">
        <f>InflateFactr</f>
        <v>1.468</v>
      </c>
      <c r="P227" s="176" t="s">
        <v>254</v>
      </c>
      <c r="Q227" s="177"/>
      <c r="R227" s="177"/>
    </row>
    <row r="228" spans="1:18" ht="12.75">
      <c r="B228" s="183">
        <v>180000</v>
      </c>
      <c r="C228" s="244">
        <v>0.21270116229666108</v>
      </c>
      <c r="D228" s="244">
        <v>0.12399573775130121</v>
      </c>
      <c r="E228" s="244">
        <v>9.1595754888582639E-2</v>
      </c>
      <c r="F228" s="244">
        <v>5.254209239000851E-2</v>
      </c>
      <c r="G228" s="244">
        <v>1.3488429891434377E-2</v>
      </c>
      <c r="H228" s="244">
        <v>-2.5565232607139558E-2</v>
      </c>
      <c r="I228" s="244">
        <v>-4.7359291688062542E-2</v>
      </c>
      <c r="J228" s="244">
        <v>-5.468185340654539E-2</v>
      </c>
      <c r="K228" s="244">
        <v>-6.2004415125027842E-2</v>
      </c>
      <c r="L228" s="244">
        <v>-6.5371979897561286E-2</v>
      </c>
      <c r="M228" s="244">
        <v>-6.5371979897561286E-2</v>
      </c>
    </row>
    <row r="229" spans="1:18" ht="12.75">
      <c r="B229" s="183">
        <v>190000</v>
      </c>
      <c r="C229" s="244">
        <v>0.19620541623505555</v>
      </c>
      <c r="D229" s="244">
        <v>0.11146583221999395</v>
      </c>
      <c r="E229" s="244">
        <v>8.0489404398671235E-2</v>
      </c>
      <c r="F229" s="244">
        <v>4.2463111118182448E-2</v>
      </c>
      <c r="G229" s="244">
        <v>4.4368178376936549E-3</v>
      </c>
      <c r="H229" s="244">
        <v>-3.3589475442795134E-2</v>
      </c>
      <c r="I229" s="244">
        <v>-4.5937963805073E-2</v>
      </c>
      <c r="J229" s="244">
        <v>-5.3067893795164835E-2</v>
      </c>
      <c r="K229" s="244">
        <v>-6.0197823785256302E-2</v>
      </c>
      <c r="L229" s="244">
        <v>-6.7327753775348123E-2</v>
      </c>
      <c r="M229" s="244">
        <v>-6.7807335382050041E-2</v>
      </c>
      <c r="N229" s="158" t="s">
        <v>250</v>
      </c>
    </row>
    <row r="230" spans="1:18" ht="12.75">
      <c r="B230" s="183">
        <v>200000</v>
      </c>
      <c r="C230" s="244">
        <v>0.18208413185426492</v>
      </c>
      <c r="D230" s="244">
        <v>0.10073952989870283</v>
      </c>
      <c r="E230" s="244">
        <v>7.0981745083654638E-2</v>
      </c>
      <c r="F230" s="244">
        <v>3.3834937510479259E-2</v>
      </c>
      <c r="G230" s="244">
        <v>-3.3118700626961197E-3</v>
      </c>
      <c r="H230" s="244">
        <v>-3.7756200951413479E-2</v>
      </c>
      <c r="I230" s="244">
        <v>-4.472122737138369E-2</v>
      </c>
      <c r="J230" s="244">
        <v>-5.1686253791354074E-2</v>
      </c>
      <c r="K230" s="244">
        <v>-5.8651280211324625E-2</v>
      </c>
      <c r="L230" s="244">
        <v>-6.5616306631295016E-2</v>
      </c>
      <c r="M230" s="244">
        <v>-6.9892136350514791E-2</v>
      </c>
    </row>
    <row r="231" spans="1:18" ht="12.75">
      <c r="B231" s="183">
        <v>210000</v>
      </c>
      <c r="C231" s="244">
        <v>0.17502837521215608</v>
      </c>
      <c r="D231" s="244">
        <v>9.1453550322833574E-2</v>
      </c>
      <c r="E231" s="244">
        <v>6.2750769714042032E-2</v>
      </c>
      <c r="F231" s="244">
        <v>2.6365350928051066E-2</v>
      </c>
      <c r="G231" s="244">
        <v>-1.0020067857939904E-2</v>
      </c>
      <c r="H231" s="244">
        <v>-3.6845607701684414E-2</v>
      </c>
      <c r="I231" s="244">
        <v>-4.3667873724057719E-2</v>
      </c>
      <c r="J231" s="244">
        <v>-5.0490139746430872E-2</v>
      </c>
      <c r="K231" s="244">
        <v>-5.7312405768804336E-2</v>
      </c>
      <c r="L231" s="244">
        <v>-6.4134671791177641E-2</v>
      </c>
      <c r="M231" s="244">
        <v>-7.0216884385028613E-2</v>
      </c>
    </row>
    <row r="232" spans="1:18" ht="12.75">
      <c r="B232" s="183">
        <v>220000</v>
      </c>
      <c r="C232" s="244">
        <v>0.17416403709813497</v>
      </c>
      <c r="D232" s="244">
        <v>8.8475634475097778E-2</v>
      </c>
      <c r="E232" s="244">
        <v>5.5555508199711535E-2</v>
      </c>
      <c r="F232" s="244">
        <v>1.9835671704015838E-2</v>
      </c>
      <c r="G232" s="244">
        <v>-1.5884164791679856E-2</v>
      </c>
      <c r="H232" s="244">
        <v>-3.6049595531708369E-2</v>
      </c>
      <c r="I232" s="244">
        <v>-4.2747064874651311E-2</v>
      </c>
      <c r="J232" s="244">
        <v>-4.944453421759426E-2</v>
      </c>
      <c r="K232" s="244">
        <v>-5.6142003560537203E-2</v>
      </c>
      <c r="L232" s="244">
        <v>-6.2839472903480145E-2</v>
      </c>
      <c r="M232" s="244">
        <v>-6.5799145492211455E-2</v>
      </c>
    </row>
    <row r="233" spans="1:18" ht="12.75">
      <c r="B233" s="183">
        <v>230000</v>
      </c>
      <c r="C233" s="244">
        <v>0.17340202200619542</v>
      </c>
      <c r="D233" s="244">
        <v>9.1516603141939767E-2</v>
      </c>
      <c r="E233" s="244">
        <v>5.09053041775369E-2</v>
      </c>
      <c r="F233" s="244">
        <v>1.4078996123564442E-2</v>
      </c>
      <c r="G233" s="244">
        <v>-2.1054051774121705E-2</v>
      </c>
      <c r="H233" s="244">
        <v>-3.5347817747008653E-2</v>
      </c>
      <c r="I233" s="244">
        <v>-4.1935264227824808E-2</v>
      </c>
      <c r="J233" s="244">
        <v>-4.8522710708640962E-2</v>
      </c>
      <c r="K233" s="244">
        <v>-5.511015718945711E-2</v>
      </c>
      <c r="L233" s="244">
        <v>-6.1697603670273264E-2</v>
      </c>
      <c r="M233" s="244">
        <v>-6.1904392207627473E-2</v>
      </c>
    </row>
    <row r="234" spans="1:18" ht="12.75">
      <c r="B234" s="183">
        <v>240000</v>
      </c>
      <c r="C234" s="244">
        <v>0.17272517536757315</v>
      </c>
      <c r="D234" s="244">
        <v>9.4217690616557576E-2</v>
      </c>
      <c r="E234" s="244">
        <v>5.3288357646770916E-2</v>
      </c>
      <c r="F234" s="244">
        <v>8.9657292637832248E-3</v>
      </c>
      <c r="G234" s="244">
        <v>-2.5646113877795328E-2</v>
      </c>
      <c r="H234" s="244">
        <v>-3.4724475847801896E-2</v>
      </c>
      <c r="I234" s="244">
        <v>-4.1214196436847872E-2</v>
      </c>
      <c r="J234" s="244">
        <v>-4.7703917025893855E-2</v>
      </c>
      <c r="K234" s="244">
        <v>-5.4193637614939831E-2</v>
      </c>
      <c r="L234" s="244">
        <v>-5.8444945410813937E-2</v>
      </c>
      <c r="M234" s="244">
        <v>-5.8444945410813937E-2</v>
      </c>
    </row>
    <row r="235" spans="1:18" ht="12.75">
      <c r="B235" s="3" t="s">
        <v>112</v>
      </c>
      <c r="C235" s="2"/>
      <c r="D235" s="2"/>
      <c r="E235" s="196" t="s">
        <v>578</v>
      </c>
      <c r="F235" s="2"/>
      <c r="G235" s="2"/>
      <c r="H235" s="2"/>
      <c r="I235" s="2"/>
      <c r="J235" s="197" t="s">
        <v>579</v>
      </c>
      <c r="K235" s="2"/>
      <c r="L235" s="2"/>
      <c r="M235" s="2"/>
    </row>
    <row r="236" spans="1:18" ht="12.75">
      <c r="E236" s="22" t="s">
        <v>743</v>
      </c>
    </row>
    <row r="237" spans="1:18" ht="12.75">
      <c r="E237" s="22" t="s">
        <v>321</v>
      </c>
    </row>
    <row r="238" spans="1:18" ht="12.75">
      <c r="E238" s="165" t="s">
        <v>989</v>
      </c>
    </row>
    <row r="239" spans="1:18" ht="12.75">
      <c r="E239" s="22"/>
    </row>
    <row r="240" spans="1:18" ht="15.75">
      <c r="A240" s="389" t="s">
        <v>879</v>
      </c>
      <c r="B240" s="389"/>
      <c r="C240" s="389"/>
      <c r="D240" s="389"/>
      <c r="E240" s="22"/>
    </row>
    <row r="241" spans="1:13" ht="12.75">
      <c r="E241" s="22"/>
    </row>
    <row r="242" spans="1:13" ht="18">
      <c r="A242" s="243" t="s">
        <v>878</v>
      </c>
      <c r="B242" s="243"/>
      <c r="C242" s="243"/>
      <c r="D242" s="243"/>
      <c r="E242" s="243"/>
      <c r="F242" s="243"/>
      <c r="G242" s="243"/>
      <c r="H242" s="243"/>
      <c r="I242" s="243"/>
      <c r="J242" s="243"/>
      <c r="K242" s="243"/>
      <c r="L242" s="243"/>
    </row>
    <row r="243" spans="1:13" ht="18">
      <c r="A243" s="243" t="s">
        <v>429</v>
      </c>
      <c r="B243" s="243"/>
      <c r="C243" s="243"/>
      <c r="D243" s="243"/>
      <c r="E243" s="243"/>
      <c r="F243" s="243"/>
      <c r="G243" s="243"/>
      <c r="H243" s="243"/>
      <c r="I243" s="243"/>
      <c r="J243" s="243"/>
      <c r="K243" s="243"/>
      <c r="L243" s="243"/>
    </row>
    <row r="244" spans="1:13" ht="12">
      <c r="A244" s="179" t="s">
        <v>257</v>
      </c>
      <c r="B244" s="160" t="s">
        <v>560</v>
      </c>
    </row>
    <row r="245" spans="1:13" ht="12">
      <c r="B245" s="160" t="s">
        <v>443</v>
      </c>
    </row>
    <row r="246" spans="1:13" ht="12">
      <c r="B246" s="258" t="s">
        <v>416</v>
      </c>
      <c r="D246" s="160" t="s">
        <v>422</v>
      </c>
    </row>
    <row r="247" spans="1:13" ht="12">
      <c r="B247" s="258"/>
      <c r="D247" s="160"/>
    </row>
    <row r="248" spans="1:13" ht="12.75">
      <c r="C248" s="175">
        <f>InflateFactr</f>
        <v>1.468</v>
      </c>
      <c r="D248" s="176" t="s">
        <v>254</v>
      </c>
      <c r="E248" s="181"/>
      <c r="F248" s="177"/>
      <c r="G248" s="205" t="s">
        <v>604</v>
      </c>
      <c r="I248" s="259" t="s">
        <v>416</v>
      </c>
      <c r="L248" s="226">
        <v>2000</v>
      </c>
    </row>
    <row r="249" spans="1:13" ht="12">
      <c r="A249" s="160" t="s">
        <v>413</v>
      </c>
      <c r="B249" s="254">
        <f>F107</f>
        <v>70000</v>
      </c>
      <c r="C249" s="332" t="s">
        <v>603</v>
      </c>
      <c r="D249" s="247"/>
      <c r="E249" s="247"/>
      <c r="F249" s="333"/>
      <c r="G249" s="247"/>
      <c r="H249" s="247"/>
    </row>
    <row r="250" spans="1:13" ht="12">
      <c r="A250" s="160"/>
      <c r="B250" s="247"/>
      <c r="C250" s="247"/>
      <c r="D250" s="247"/>
      <c r="E250" s="247"/>
      <c r="F250" s="247"/>
      <c r="G250" s="247"/>
      <c r="H250" s="247"/>
      <c r="I250" s="247"/>
      <c r="J250" s="248" t="s">
        <v>407</v>
      </c>
      <c r="K250" s="247"/>
      <c r="L250" s="248" t="s">
        <v>402</v>
      </c>
      <c r="M250" s="205" t="s">
        <v>402</v>
      </c>
    </row>
    <row r="251" spans="1:13" ht="12">
      <c r="A251" s="330" t="s">
        <v>257</v>
      </c>
      <c r="B251" s="247"/>
      <c r="C251" s="248" t="s">
        <v>401</v>
      </c>
      <c r="D251" s="248" t="s">
        <v>402</v>
      </c>
      <c r="E251" s="247"/>
      <c r="F251" s="247"/>
      <c r="G251" s="248" t="s">
        <v>405</v>
      </c>
      <c r="H251" s="248" t="s">
        <v>137</v>
      </c>
      <c r="I251" s="247"/>
      <c r="J251" s="248" t="s">
        <v>408</v>
      </c>
      <c r="K251" s="247"/>
      <c r="L251" s="248" t="s">
        <v>411</v>
      </c>
      <c r="M251" s="205" t="s">
        <v>408</v>
      </c>
    </row>
    <row r="252" spans="1:13">
      <c r="B252" s="248" t="s">
        <v>399</v>
      </c>
      <c r="C252" s="248" t="s">
        <v>404</v>
      </c>
      <c r="D252" s="248" t="s">
        <v>403</v>
      </c>
      <c r="E252" s="248" t="s">
        <v>415</v>
      </c>
      <c r="F252" s="248" t="s">
        <v>400</v>
      </c>
      <c r="G252" s="248" t="s">
        <v>406</v>
      </c>
      <c r="H252" s="248" t="s">
        <v>403</v>
      </c>
      <c r="I252" s="248" t="s">
        <v>415</v>
      </c>
      <c r="J252" s="248" t="s">
        <v>409</v>
      </c>
      <c r="K252" s="248" t="s">
        <v>410</v>
      </c>
      <c r="L252" s="248" t="s">
        <v>412</v>
      </c>
      <c r="M252" s="260" t="s">
        <v>425</v>
      </c>
    </row>
    <row r="253" spans="1:13" ht="12.75">
      <c r="A253" s="250" t="s">
        <v>414</v>
      </c>
      <c r="B253" s="252">
        <f>F109</f>
        <v>8225.5220000000008</v>
      </c>
      <c r="C253" s="252">
        <f>F110</f>
        <v>-95.405572052401681</v>
      </c>
      <c r="D253" s="252">
        <f>F111</f>
        <v>8130.1164279475988</v>
      </c>
      <c r="E253" s="253">
        <f>A112</f>
        <v>0</v>
      </c>
      <c r="F253" s="252">
        <f>H109</f>
        <v>7648.41</v>
      </c>
      <c r="G253" s="252">
        <f>H110</f>
        <v>0</v>
      </c>
      <c r="H253" s="252">
        <f>H111</f>
        <v>7648.41</v>
      </c>
      <c r="I253" s="253">
        <f>A112</f>
        <v>0</v>
      </c>
      <c r="J253" s="252">
        <f>K109</f>
        <v>577.11200000000099</v>
      </c>
      <c r="K253" s="252">
        <f>K110</f>
        <v>-95.405572052401681</v>
      </c>
      <c r="L253" s="252">
        <f>K111</f>
        <v>481.70642794759897</v>
      </c>
      <c r="M253" s="262">
        <f>M111</f>
        <v>6.2981250736767372E-2</v>
      </c>
    </row>
    <row r="254" spans="1:13" ht="12.75">
      <c r="A254" s="257">
        <v>0.3</v>
      </c>
      <c r="B254" s="163">
        <f t="dataTable" ref="B254:M264" dt2D="0" dtr="0" r1="C107" ca="1"/>
        <v>7329.1200000000008</v>
      </c>
      <c r="C254" s="163">
        <v>0</v>
      </c>
      <c r="D254" s="163">
        <v>7329.1200000000008</v>
      </c>
      <c r="E254" s="245">
        <v>0</v>
      </c>
      <c r="F254" s="163">
        <v>7648.41</v>
      </c>
      <c r="G254" s="163">
        <v>0</v>
      </c>
      <c r="H254" s="163">
        <v>7648.41</v>
      </c>
      <c r="I254" s="245">
        <v>0</v>
      </c>
      <c r="J254" s="163">
        <v>-319.28999999999905</v>
      </c>
      <c r="K254" s="163">
        <v>0</v>
      </c>
      <c r="L254" s="163">
        <v>-319.28999999999905</v>
      </c>
      <c r="M254" s="244">
        <v>-4.1745931507332773E-2</v>
      </c>
    </row>
    <row r="255" spans="1:13" ht="12.75">
      <c r="A255" s="257">
        <v>0.32</v>
      </c>
      <c r="B255" s="163">
        <v>7329.1200000000008</v>
      </c>
      <c r="C255" s="163">
        <v>0</v>
      </c>
      <c r="D255" s="163">
        <v>7329.1200000000008</v>
      </c>
      <c r="E255" s="245">
        <v>0</v>
      </c>
      <c r="F255" s="163">
        <v>7648.41</v>
      </c>
      <c r="G255" s="163">
        <v>0</v>
      </c>
      <c r="H255" s="163">
        <v>7648.41</v>
      </c>
      <c r="I255" s="245">
        <v>0</v>
      </c>
      <c r="J255" s="163">
        <v>-319.28999999999905</v>
      </c>
      <c r="K255" s="163">
        <v>0</v>
      </c>
      <c r="L255" s="163">
        <v>-319.28999999999905</v>
      </c>
      <c r="M255" s="244">
        <v>-4.1745931507332773E-2</v>
      </c>
    </row>
    <row r="256" spans="1:13" ht="12.75">
      <c r="A256" s="257">
        <v>0.34</v>
      </c>
      <c r="B256" s="163">
        <v>7329.1200000000008</v>
      </c>
      <c r="C256" s="163">
        <v>0</v>
      </c>
      <c r="D256" s="163">
        <v>7329.1200000000008</v>
      </c>
      <c r="E256" s="245">
        <v>0</v>
      </c>
      <c r="F256" s="163">
        <v>7648.41</v>
      </c>
      <c r="G256" s="163">
        <v>0</v>
      </c>
      <c r="H256" s="163">
        <v>7648.41</v>
      </c>
      <c r="I256" s="245">
        <v>0</v>
      </c>
      <c r="J256" s="163">
        <v>-319.28999999999905</v>
      </c>
      <c r="K256" s="163">
        <v>0</v>
      </c>
      <c r="L256" s="163">
        <v>-319.28999999999905</v>
      </c>
      <c r="M256" s="244">
        <v>-4.1745931507332773E-2</v>
      </c>
    </row>
    <row r="257" spans="1:15" ht="12.75">
      <c r="A257" s="257">
        <v>0.36</v>
      </c>
      <c r="B257" s="249">
        <v>7329.1200000000008</v>
      </c>
      <c r="C257" s="249">
        <v>0</v>
      </c>
      <c r="D257" s="249">
        <v>7329.1200000000008</v>
      </c>
      <c r="E257" s="251">
        <v>0</v>
      </c>
      <c r="F257" s="249">
        <v>7648.41</v>
      </c>
      <c r="G257" s="249">
        <v>0</v>
      </c>
      <c r="H257" s="249">
        <v>7648.41</v>
      </c>
      <c r="I257" s="251">
        <v>0</v>
      </c>
      <c r="J257" s="249">
        <v>-319.28999999999905</v>
      </c>
      <c r="K257" s="249">
        <v>0</v>
      </c>
      <c r="L257" s="249">
        <v>-319.28999999999905</v>
      </c>
      <c r="M257" s="261">
        <v>-4.1745931507332773E-2</v>
      </c>
    </row>
    <row r="258" spans="1:15" ht="12.75">
      <c r="A258" s="257">
        <v>0.38</v>
      </c>
      <c r="B258" s="163">
        <v>7329.1200000000008</v>
      </c>
      <c r="C258" s="163">
        <v>0</v>
      </c>
      <c r="D258" s="163">
        <v>7329.1200000000008</v>
      </c>
      <c r="E258" s="245">
        <v>0</v>
      </c>
      <c r="F258" s="163">
        <v>7648.41</v>
      </c>
      <c r="G258" s="163">
        <v>0</v>
      </c>
      <c r="H258" s="163">
        <v>7648.41</v>
      </c>
      <c r="I258" s="245">
        <v>0</v>
      </c>
      <c r="J258" s="163">
        <v>-319.28999999999905</v>
      </c>
      <c r="K258" s="163">
        <v>0</v>
      </c>
      <c r="L258" s="163">
        <v>-319.28999999999905</v>
      </c>
      <c r="M258" s="244">
        <v>-4.1745931507332773E-2</v>
      </c>
    </row>
    <row r="259" spans="1:15" ht="12.75">
      <c r="A259" s="257">
        <v>0.4</v>
      </c>
      <c r="B259" s="249">
        <v>7329.1200000000008</v>
      </c>
      <c r="C259" s="249">
        <v>0</v>
      </c>
      <c r="D259" s="249">
        <v>7329.1200000000008</v>
      </c>
      <c r="E259" s="251">
        <v>0</v>
      </c>
      <c r="F259" s="249">
        <v>7648.41</v>
      </c>
      <c r="G259" s="249">
        <v>0</v>
      </c>
      <c r="H259" s="249">
        <v>7648.41</v>
      </c>
      <c r="I259" s="251">
        <v>0</v>
      </c>
      <c r="J259" s="249">
        <v>-319.28999999999905</v>
      </c>
      <c r="K259" s="249">
        <v>0</v>
      </c>
      <c r="L259" s="249">
        <v>-319.28999999999905</v>
      </c>
      <c r="M259" s="261">
        <v>-4.1745931507332773E-2</v>
      </c>
    </row>
    <row r="260" spans="1:15" ht="12.75">
      <c r="A260" s="257">
        <v>0.42</v>
      </c>
      <c r="B260" s="163">
        <v>7329.1200000000008</v>
      </c>
      <c r="C260" s="163">
        <v>0</v>
      </c>
      <c r="D260" s="163">
        <v>7329.1200000000008</v>
      </c>
      <c r="E260" s="245">
        <v>0</v>
      </c>
      <c r="F260" s="163">
        <v>7648.41</v>
      </c>
      <c r="G260" s="163">
        <v>0</v>
      </c>
      <c r="H260" s="163">
        <v>7648.41</v>
      </c>
      <c r="I260" s="245">
        <v>0</v>
      </c>
      <c r="J260" s="163">
        <v>-319.28999999999905</v>
      </c>
      <c r="K260" s="163">
        <v>0</v>
      </c>
      <c r="L260" s="163">
        <v>-319.28999999999905</v>
      </c>
      <c r="M260" s="244">
        <v>-4.1745931507332773E-2</v>
      </c>
    </row>
    <row r="261" spans="1:15" ht="12.75">
      <c r="A261" s="257">
        <v>0.44</v>
      </c>
      <c r="B261" s="163">
        <v>7329.1200000000008</v>
      </c>
      <c r="C261" s="163">
        <v>0</v>
      </c>
      <c r="D261" s="163">
        <v>7329.1200000000008</v>
      </c>
      <c r="E261" s="245">
        <v>0</v>
      </c>
      <c r="F261" s="163">
        <v>7648.41</v>
      </c>
      <c r="G261" s="163">
        <v>0</v>
      </c>
      <c r="H261" s="163">
        <v>7648.41</v>
      </c>
      <c r="I261" s="245">
        <v>0</v>
      </c>
      <c r="J261" s="163">
        <v>-319.28999999999905</v>
      </c>
      <c r="K261" s="163">
        <v>0</v>
      </c>
      <c r="L261" s="163">
        <v>-319.28999999999905</v>
      </c>
      <c r="M261" s="244">
        <v>-4.1745931507332773E-2</v>
      </c>
      <c r="O261" s="226">
        <v>2000</v>
      </c>
    </row>
    <row r="262" spans="1:15" ht="12.75">
      <c r="A262" s="257">
        <v>0.46</v>
      </c>
      <c r="B262" s="163">
        <v>7329.12</v>
      </c>
      <c r="C262" s="163">
        <v>0</v>
      </c>
      <c r="D262" s="163">
        <v>7329.12</v>
      </c>
      <c r="E262" s="245">
        <v>0</v>
      </c>
      <c r="F262" s="163">
        <v>7648.41</v>
      </c>
      <c r="G262" s="163">
        <v>0</v>
      </c>
      <c r="H262" s="163">
        <v>7648.41</v>
      </c>
      <c r="I262" s="245">
        <v>0</v>
      </c>
      <c r="J262" s="163">
        <v>-319.28999999999996</v>
      </c>
      <c r="K262" s="163">
        <v>0</v>
      </c>
      <c r="L262" s="163">
        <v>-319.28999999999996</v>
      </c>
      <c r="M262" s="244">
        <v>-4.1745931507332891E-2</v>
      </c>
    </row>
    <row r="263" spans="1:15" ht="12.75">
      <c r="A263" s="257">
        <v>0.48</v>
      </c>
      <c r="B263" s="163">
        <v>7329.12</v>
      </c>
      <c r="C263" s="163">
        <v>0</v>
      </c>
      <c r="D263" s="163">
        <v>7329.12</v>
      </c>
      <c r="E263" s="245">
        <v>0</v>
      </c>
      <c r="F263" s="163">
        <v>7648.41</v>
      </c>
      <c r="G263" s="163">
        <v>0</v>
      </c>
      <c r="H263" s="163">
        <v>7648.41</v>
      </c>
      <c r="I263" s="245">
        <v>0</v>
      </c>
      <c r="J263" s="163">
        <v>-319.28999999999996</v>
      </c>
      <c r="K263" s="163">
        <v>0</v>
      </c>
      <c r="L263" s="163">
        <v>-319.28999999999996</v>
      </c>
      <c r="M263" s="244">
        <v>-4.1745931507332891E-2</v>
      </c>
    </row>
    <row r="264" spans="1:15" ht="12.75">
      <c r="A264" s="257">
        <v>0.5</v>
      </c>
      <c r="B264" s="163">
        <v>7329.12</v>
      </c>
      <c r="C264" s="163">
        <v>0</v>
      </c>
      <c r="D264" s="163">
        <v>7329.12</v>
      </c>
      <c r="E264" s="245">
        <v>0</v>
      </c>
      <c r="F264" s="163">
        <v>7648.41</v>
      </c>
      <c r="G264" s="163">
        <v>0</v>
      </c>
      <c r="H264" s="163">
        <v>7648.41</v>
      </c>
      <c r="I264" s="245">
        <v>0</v>
      </c>
      <c r="J264" s="163">
        <v>-319.28999999999996</v>
      </c>
      <c r="K264" s="163">
        <v>0</v>
      </c>
      <c r="L264" s="163">
        <v>-319.28999999999996</v>
      </c>
      <c r="M264" s="244">
        <v>-4.1745931507332891E-2</v>
      </c>
    </row>
    <row r="265" spans="1:15" ht="12.75">
      <c r="A265" s="22" t="s">
        <v>421</v>
      </c>
    </row>
    <row r="266" spans="1:15" ht="12.75">
      <c r="A266" s="22"/>
    </row>
    <row r="267" spans="1:15" ht="12">
      <c r="A267" s="179" t="s">
        <v>617</v>
      </c>
      <c r="M267" s="226">
        <v>2000</v>
      </c>
    </row>
    <row r="268" spans="1:15" ht="12">
      <c r="A268" s="160" t="s">
        <v>444</v>
      </c>
    </row>
    <row r="269" spans="1:15" ht="12">
      <c r="A269" s="160" t="s">
        <v>445</v>
      </c>
    </row>
    <row r="270" spans="1:15" ht="12">
      <c r="A270" s="160" t="s">
        <v>424</v>
      </c>
    </row>
    <row r="271" spans="1:15" ht="12">
      <c r="A271" s="160" t="s">
        <v>420</v>
      </c>
    </row>
    <row r="272" spans="1:15" ht="12">
      <c r="A272" s="160" t="s">
        <v>446</v>
      </c>
    </row>
    <row r="273" spans="1:5" ht="12.75">
      <c r="E273" s="22"/>
    </row>
    <row r="275" spans="1:5" ht="15.75">
      <c r="A275" s="126" t="s">
        <v>564</v>
      </c>
    </row>
    <row r="278" spans="1:5" ht="12.75">
      <c r="A278" s="113" t="s">
        <v>568</v>
      </c>
    </row>
    <row r="279" spans="1:5" ht="12.75">
      <c r="B279" s="143" t="s">
        <v>737</v>
      </c>
    </row>
    <row r="280" spans="1:5" ht="12.75">
      <c r="B280" s="35"/>
    </row>
    <row r="281" spans="1:5" ht="12.75">
      <c r="B281" s="143" t="s">
        <v>738</v>
      </c>
    </row>
    <row r="282" spans="1:5" ht="12.75">
      <c r="B282" s="35" t="s">
        <v>198</v>
      </c>
    </row>
    <row r="284" spans="1:5" ht="12.75">
      <c r="B284" s="143" t="s">
        <v>739</v>
      </c>
    </row>
    <row r="285" spans="1:5" ht="12.75">
      <c r="B285" s="35" t="s">
        <v>44</v>
      </c>
    </row>
  </sheetData>
  <sheetProtection sheet="1" objects="1" scenarios="1"/>
  <mergeCells count="14">
    <mergeCell ref="M66:N66"/>
    <mergeCell ref="M40:N40"/>
    <mergeCell ref="J93:M93"/>
    <mergeCell ref="J106:M106"/>
    <mergeCell ref="A31:J31"/>
    <mergeCell ref="F41:G41"/>
    <mergeCell ref="A41:B41"/>
    <mergeCell ref="A37:D37"/>
    <mergeCell ref="F37:I37"/>
    <mergeCell ref="A67:B67"/>
    <mergeCell ref="F67:G67"/>
    <mergeCell ref="A56:J56"/>
    <mergeCell ref="A63:D63"/>
    <mergeCell ref="F63:I63"/>
  </mergeCells>
  <phoneticPr fontId="0" type="noConversion"/>
  <conditionalFormatting sqref="C116:G116">
    <cfRule type="cellIs" dxfId="13" priority="4" operator="equal">
      <formula>FALSE</formula>
    </cfRule>
  </conditionalFormatting>
  <conditionalFormatting sqref="C116">
    <cfRule type="cellIs" dxfId="12" priority="3" operator="equal">
      <formula>"ERROR!"</formula>
    </cfRule>
  </conditionalFormatting>
  <conditionalFormatting sqref="D116:F116">
    <cfRule type="cellIs" dxfId="11" priority="2" operator="equal">
      <formula>"ERROR!"</formula>
    </cfRule>
  </conditionalFormatting>
  <conditionalFormatting sqref="G116">
    <cfRule type="cellIs" dxfId="10" priority="1" operator="equal">
      <formula>"ERROR!"</formula>
    </cfRule>
  </conditionalFormatting>
  <hyperlinks>
    <hyperlink ref="A15" location="'2000'!Notes.To.Developers" display="# Notes to developers (likely not of interest to any users)"/>
  </hyperlinks>
  <pageMargins left="0.75" right="0.75" top="1" bottom="1" header="0.5" footer="0.5"/>
  <pageSetup orientation="portrait" horizontalDpi="180" verticalDpi="18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AA328"/>
  <sheetViews>
    <sheetView topLeftCell="A93" zoomScale="90" zoomScaleNormal="90" workbookViewId="0">
      <selection activeCell="F112" sqref="F112"/>
    </sheetView>
    <sheetView topLeftCell="A287" zoomScale="90" zoomScaleNormal="90" workbookViewId="1">
      <selection activeCell="F320" sqref="F320"/>
    </sheetView>
  </sheetViews>
  <sheetFormatPr defaultRowHeight="11.25"/>
  <cols>
    <col min="1" max="1" width="18.6640625" customWidth="1"/>
    <col min="2" max="2" width="16.6640625" customWidth="1"/>
    <col min="3" max="3" width="11.5" customWidth="1"/>
    <col min="4" max="5" width="14.5" customWidth="1"/>
    <col min="6" max="6" width="12.1640625" customWidth="1"/>
    <col min="7" max="7" width="13.33203125" customWidth="1"/>
    <col min="8" max="8" width="12.1640625" customWidth="1"/>
    <col min="9" max="9" width="14.6640625" customWidth="1"/>
    <col min="10" max="10" width="14.33203125" customWidth="1"/>
    <col min="11" max="11" width="11.1640625" customWidth="1"/>
    <col min="12" max="12" width="17.6640625" customWidth="1"/>
    <col min="13" max="14" width="12.83203125" customWidth="1"/>
    <col min="15" max="16" width="9.83203125" bestFit="1" customWidth="1"/>
    <col min="17" max="17" width="9.6640625" bestFit="1" customWidth="1"/>
    <col min="18" max="18" width="14.33203125" bestFit="1" customWidth="1"/>
    <col min="25" max="25" width="12.6640625" customWidth="1"/>
  </cols>
  <sheetData>
    <row r="3" spans="1:12" ht="18">
      <c r="A3" s="48" t="s">
        <v>264</v>
      </c>
      <c r="B3" s="26"/>
      <c r="C3" s="26"/>
      <c r="D3" s="26"/>
      <c r="E3" s="26"/>
      <c r="F3" s="26"/>
      <c r="G3" s="26"/>
      <c r="H3" s="26"/>
      <c r="I3" s="26"/>
      <c r="J3" s="26"/>
    </row>
    <row r="4" spans="1:12">
      <c r="A4" s="24" t="s">
        <v>129</v>
      </c>
    </row>
    <row r="5" spans="1:12" ht="12.75">
      <c r="A5" s="2"/>
      <c r="C5" s="42"/>
      <c r="H5" s="31"/>
      <c r="J5" s="141"/>
    </row>
    <row r="6" spans="1:12" ht="12.75">
      <c r="A6" s="22" t="s">
        <v>880</v>
      </c>
      <c r="C6" s="42"/>
      <c r="J6" s="141"/>
    </row>
    <row r="7" spans="1:12" ht="13.5" thickBot="1">
      <c r="C7" s="42"/>
      <c r="J7" s="141"/>
    </row>
    <row r="8" spans="1:12" ht="14.25" thickTop="1" thickBot="1">
      <c r="A8" s="319" t="s">
        <v>218</v>
      </c>
      <c r="I8" s="109"/>
      <c r="J8" s="142"/>
    </row>
    <row r="9" spans="1:12" ht="13.5" thickTop="1">
      <c r="A9" s="22" t="s">
        <v>440</v>
      </c>
      <c r="J9" s="144"/>
      <c r="L9" s="140"/>
    </row>
    <row r="10" spans="1:12" ht="12.75">
      <c r="A10" s="22" t="s">
        <v>441</v>
      </c>
      <c r="B10" s="2"/>
      <c r="D10" s="2"/>
      <c r="E10" s="2"/>
      <c r="F10" s="2"/>
      <c r="G10" s="2"/>
      <c r="H10" s="2"/>
      <c r="I10" s="2"/>
      <c r="J10" s="2"/>
    </row>
    <row r="11" spans="1:12" ht="12.75">
      <c r="A11" s="22" t="s">
        <v>442</v>
      </c>
      <c r="B11" s="2"/>
      <c r="D11" s="2"/>
      <c r="E11" s="2"/>
      <c r="F11" s="2"/>
      <c r="G11" s="2"/>
      <c r="H11" s="2"/>
      <c r="I11" s="2"/>
      <c r="J11" s="2"/>
    </row>
    <row r="12" spans="1:12" ht="12.75">
      <c r="A12" s="22"/>
      <c r="B12" s="2"/>
      <c r="D12" s="2"/>
      <c r="E12" s="2"/>
      <c r="F12" s="2"/>
      <c r="G12" s="2"/>
      <c r="H12" s="2"/>
      <c r="I12" s="2"/>
      <c r="J12" s="2"/>
    </row>
    <row r="13" spans="1:12" ht="12.75">
      <c r="A13" s="22" t="s">
        <v>439</v>
      </c>
      <c r="B13" s="2"/>
      <c r="D13" s="2"/>
      <c r="E13" s="2"/>
      <c r="F13" s="2"/>
      <c r="G13" s="2"/>
      <c r="H13" s="2"/>
      <c r="I13" s="2"/>
      <c r="J13" s="2"/>
    </row>
    <row r="14" spans="1:12" ht="12.75">
      <c r="A14" s="22"/>
      <c r="B14" s="2"/>
      <c r="D14" s="2"/>
      <c r="E14" s="2"/>
      <c r="F14" s="2"/>
      <c r="G14" s="2"/>
      <c r="H14" s="2"/>
      <c r="I14" s="2"/>
      <c r="J14" s="2"/>
    </row>
    <row r="15" spans="1:12" ht="12.75">
      <c r="A15" s="318" t="s">
        <v>567</v>
      </c>
      <c r="B15" s="2"/>
      <c r="D15" s="2"/>
      <c r="E15" s="2"/>
      <c r="F15" s="2"/>
      <c r="G15" s="2"/>
      <c r="H15" s="2"/>
      <c r="I15" s="2"/>
      <c r="J15" s="2"/>
    </row>
    <row r="16" spans="1:12" ht="12.75">
      <c r="A16" s="318"/>
      <c r="B16" s="2"/>
      <c r="D16" s="2"/>
      <c r="E16" s="2"/>
      <c r="F16" s="2"/>
      <c r="G16" s="2"/>
      <c r="H16" s="2"/>
      <c r="I16" s="2"/>
      <c r="J16" s="2"/>
    </row>
    <row r="17" spans="1:10" ht="15.75">
      <c r="A17" s="126" t="s">
        <v>939</v>
      </c>
      <c r="B17" s="35"/>
      <c r="D17" s="2"/>
      <c r="E17" s="2"/>
      <c r="F17" s="2"/>
      <c r="G17" s="2"/>
      <c r="H17" s="2"/>
      <c r="I17" s="2"/>
      <c r="J17" s="2"/>
    </row>
    <row r="18" spans="1:10" ht="12.75">
      <c r="A18" s="143" t="s">
        <v>931</v>
      </c>
      <c r="B18" s="143" t="s">
        <v>932</v>
      </c>
      <c r="D18" s="2"/>
      <c r="E18" s="2"/>
      <c r="F18" s="2"/>
      <c r="G18" s="2"/>
      <c r="H18" s="2"/>
      <c r="I18" s="2"/>
      <c r="J18" s="2"/>
    </row>
    <row r="19" spans="1:10" ht="12.75">
      <c r="A19" s="143" t="s">
        <v>934</v>
      </c>
      <c r="B19" s="35" t="s">
        <v>933</v>
      </c>
      <c r="D19" s="2"/>
      <c r="E19" s="2"/>
      <c r="F19" s="2"/>
      <c r="G19" s="2"/>
      <c r="H19" s="2"/>
      <c r="I19" s="2"/>
      <c r="J19" s="2"/>
    </row>
    <row r="20" spans="1:10" ht="12.75">
      <c r="A20" s="143" t="s">
        <v>936</v>
      </c>
      <c r="B20" s="35" t="s">
        <v>935</v>
      </c>
      <c r="D20" s="2"/>
      <c r="E20" s="2"/>
      <c r="F20" s="2"/>
      <c r="G20" s="2"/>
      <c r="H20" s="2"/>
      <c r="I20" s="2"/>
      <c r="J20" s="2"/>
    </row>
    <row r="21" spans="1:10" ht="12.75">
      <c r="A21" s="143" t="s">
        <v>938</v>
      </c>
      <c r="B21" s="35" t="s">
        <v>937</v>
      </c>
      <c r="D21" s="2"/>
      <c r="E21" s="2"/>
      <c r="F21" s="2"/>
      <c r="G21" s="2"/>
      <c r="H21" s="2"/>
      <c r="I21" s="2"/>
      <c r="J21" s="2"/>
    </row>
    <row r="22" spans="1:10" ht="12.75">
      <c r="A22" s="143" t="s">
        <v>947</v>
      </c>
      <c r="B22" s="143" t="s">
        <v>987</v>
      </c>
      <c r="D22" s="2"/>
      <c r="E22" s="2"/>
      <c r="F22" s="2"/>
      <c r="G22" s="2"/>
      <c r="H22" s="2"/>
      <c r="I22" s="2"/>
      <c r="J22" s="2"/>
    </row>
    <row r="23" spans="1:10" ht="12.75">
      <c r="A23" s="143" t="s">
        <v>946</v>
      </c>
      <c r="B23" s="143" t="s">
        <v>948</v>
      </c>
      <c r="D23" s="2"/>
      <c r="E23" s="2"/>
      <c r="F23" s="2"/>
      <c r="G23" s="2"/>
      <c r="H23" s="2"/>
      <c r="I23" s="2"/>
      <c r="J23" s="2"/>
    </row>
    <row r="24" spans="1:10" ht="12.75">
      <c r="A24" s="143" t="s">
        <v>942</v>
      </c>
      <c r="B24" s="35" t="s">
        <v>940</v>
      </c>
      <c r="D24" s="2"/>
      <c r="E24" s="2"/>
      <c r="F24" s="2"/>
      <c r="G24" s="2"/>
      <c r="H24" s="2"/>
      <c r="I24" s="2"/>
      <c r="J24" s="2"/>
    </row>
    <row r="25" spans="1:10" ht="12.75">
      <c r="A25" s="143" t="s">
        <v>943</v>
      </c>
      <c r="B25" s="35" t="s">
        <v>941</v>
      </c>
      <c r="D25" s="2"/>
      <c r="E25" s="2"/>
      <c r="F25" s="2"/>
      <c r="G25" s="2"/>
      <c r="H25" s="2"/>
      <c r="I25" s="2"/>
      <c r="J25" s="2"/>
    </row>
    <row r="26" spans="1:10" ht="12.75">
      <c r="B26" s="35"/>
      <c r="D26" s="2"/>
      <c r="E26" s="2"/>
      <c r="F26" s="2"/>
      <c r="G26" s="2"/>
      <c r="H26" s="2"/>
      <c r="I26" s="2"/>
      <c r="J26" s="2"/>
    </row>
    <row r="27" spans="1:10" ht="12.75">
      <c r="A27" s="143"/>
      <c r="B27" s="35"/>
      <c r="D27" s="2"/>
      <c r="E27" s="2"/>
      <c r="F27" s="2"/>
      <c r="G27" s="2"/>
      <c r="H27" s="2"/>
      <c r="I27" s="2"/>
      <c r="J27" s="2"/>
    </row>
    <row r="29" spans="1:10" ht="18">
      <c r="A29" s="395" t="s">
        <v>355</v>
      </c>
      <c r="B29" s="395"/>
      <c r="C29" s="395"/>
      <c r="D29" s="395"/>
      <c r="E29" s="395"/>
      <c r="F29" s="395"/>
      <c r="G29" s="395"/>
      <c r="H29" s="395"/>
      <c r="I29" s="395"/>
      <c r="J29" s="395"/>
    </row>
    <row r="31" spans="1:10" ht="12">
      <c r="A31" s="276" t="s">
        <v>459</v>
      </c>
    </row>
    <row r="32" spans="1:10" ht="12">
      <c r="A32" s="276" t="s">
        <v>460</v>
      </c>
    </row>
    <row r="33" spans="1:18">
      <c r="A33" s="25"/>
      <c r="D33" s="25"/>
    </row>
    <row r="34" spans="1:18" ht="12.75">
      <c r="A34" s="396" t="s">
        <v>162</v>
      </c>
      <c r="B34" s="396"/>
      <c r="C34" s="396"/>
      <c r="D34" s="396"/>
      <c r="F34" s="396" t="s">
        <v>163</v>
      </c>
      <c r="G34" s="396"/>
      <c r="H34" s="396"/>
      <c r="I34" s="396"/>
    </row>
    <row r="35" spans="1:18" ht="12.75">
      <c r="A35" s="34" t="s">
        <v>132</v>
      </c>
      <c r="B35" s="4">
        <v>3100</v>
      </c>
      <c r="C35" s="25"/>
      <c r="F35" s="34" t="s">
        <v>132</v>
      </c>
      <c r="G35" s="4">
        <v>6200</v>
      </c>
    </row>
    <row r="36" spans="1:18" ht="12.75">
      <c r="A36" s="34" t="s">
        <v>134</v>
      </c>
      <c r="B36" s="4">
        <v>4850</v>
      </c>
      <c r="C36" s="25"/>
      <c r="F36" s="34" t="s">
        <v>134</v>
      </c>
      <c r="G36" s="4">
        <v>9700</v>
      </c>
    </row>
    <row r="37" spans="1:18" ht="12.75">
      <c r="A37" s="34" t="s">
        <v>136</v>
      </c>
      <c r="B37" s="6">
        <f>B35+B36</f>
        <v>7950</v>
      </c>
      <c r="C37" s="25"/>
      <c r="F37" s="34" t="s">
        <v>136</v>
      </c>
      <c r="G37" s="6">
        <f>G35+G36</f>
        <v>15900</v>
      </c>
      <c r="L37" s="35"/>
      <c r="M37" s="397" t="s">
        <v>168</v>
      </c>
      <c r="N37" s="397"/>
      <c r="O37" s="35"/>
      <c r="P37" s="35"/>
    </row>
    <row r="38" spans="1:18" ht="12.75">
      <c r="A38" s="394" t="s">
        <v>154</v>
      </c>
      <c r="B38" s="394"/>
      <c r="C38" s="30"/>
      <c r="D38" s="31" t="s">
        <v>155</v>
      </c>
      <c r="F38" s="394" t="s">
        <v>154</v>
      </c>
      <c r="G38" s="394"/>
      <c r="H38" s="30"/>
      <c r="I38" s="31" t="s">
        <v>155</v>
      </c>
      <c r="L38" s="97" t="s">
        <v>181</v>
      </c>
      <c r="M38" s="97" t="s">
        <v>131</v>
      </c>
      <c r="N38" s="97" t="s">
        <v>137</v>
      </c>
      <c r="O38" s="97" t="s">
        <v>138</v>
      </c>
      <c r="P38" s="97" t="s">
        <v>139</v>
      </c>
    </row>
    <row r="39" spans="1:18" ht="12.75">
      <c r="A39" s="32" t="s">
        <v>156</v>
      </c>
      <c r="B39" s="32" t="s">
        <v>157</v>
      </c>
      <c r="C39" s="32" t="s">
        <v>158</v>
      </c>
      <c r="D39" s="31" t="s">
        <v>130</v>
      </c>
      <c r="F39" s="32" t="s">
        <v>156</v>
      </c>
      <c r="G39" s="32" t="s">
        <v>157</v>
      </c>
      <c r="H39" s="32" t="s">
        <v>158</v>
      </c>
      <c r="I39" s="31" t="s">
        <v>130</v>
      </c>
      <c r="L39" s="35"/>
      <c r="M39" s="97" t="s">
        <v>227</v>
      </c>
      <c r="N39" s="97" t="s">
        <v>227</v>
      </c>
      <c r="O39" s="35"/>
      <c r="P39" s="35"/>
    </row>
    <row r="40" spans="1:18" ht="12.75">
      <c r="A40" s="37">
        <v>0</v>
      </c>
      <c r="B40" s="155">
        <f>A41</f>
        <v>7150</v>
      </c>
      <c r="C40" s="40">
        <v>0.1</v>
      </c>
      <c r="D40" s="47">
        <v>0</v>
      </c>
      <c r="F40" s="37">
        <v>0</v>
      </c>
      <c r="G40" s="155">
        <f t="shared" ref="G40:G45" si="0">F41</f>
        <v>14300</v>
      </c>
      <c r="H40" s="40">
        <v>0.1</v>
      </c>
      <c r="I40" s="47">
        <v>0</v>
      </c>
      <c r="L40" s="51">
        <f t="shared" ref="L40:L45" si="1">C40</f>
        <v>0.1</v>
      </c>
      <c r="M40" s="52">
        <f>B40-A40</f>
        <v>7150</v>
      </c>
      <c r="N40" s="53">
        <f>G40-F40</f>
        <v>14300</v>
      </c>
      <c r="O40" s="54">
        <f>N40/M40</f>
        <v>2</v>
      </c>
      <c r="P40" s="54">
        <f>G40/B40</f>
        <v>2</v>
      </c>
    </row>
    <row r="41" spans="1:18" ht="12.75">
      <c r="A41" s="37">
        <v>7150</v>
      </c>
      <c r="B41" s="155">
        <f>A42</f>
        <v>29050</v>
      </c>
      <c r="C41" s="40">
        <v>0.15</v>
      </c>
      <c r="D41" s="47">
        <f>C40*A41</f>
        <v>715</v>
      </c>
      <c r="F41" s="37">
        <v>14300</v>
      </c>
      <c r="G41" s="155">
        <f t="shared" si="0"/>
        <v>58100</v>
      </c>
      <c r="H41" s="40">
        <v>0.15</v>
      </c>
      <c r="I41" s="47">
        <f>H40*F41</f>
        <v>1430</v>
      </c>
      <c r="L41" s="51">
        <f t="shared" si="1"/>
        <v>0.15</v>
      </c>
      <c r="M41" s="52">
        <f>B41-A41</f>
        <v>21900</v>
      </c>
      <c r="N41" s="53">
        <f>G41-F41</f>
        <v>43800</v>
      </c>
      <c r="O41" s="54">
        <f>N41/M41</f>
        <v>2</v>
      </c>
      <c r="P41" s="54">
        <f>G41/B41</f>
        <v>2</v>
      </c>
    </row>
    <row r="42" spans="1:18" ht="12.75">
      <c r="A42" s="37">
        <v>29050</v>
      </c>
      <c r="B42" s="155">
        <f>A43</f>
        <v>70350</v>
      </c>
      <c r="C42" s="40">
        <v>0.25</v>
      </c>
      <c r="D42" s="47">
        <f>D41+(A42-A41)*C41</f>
        <v>4000</v>
      </c>
      <c r="F42" s="37">
        <v>58100</v>
      </c>
      <c r="G42" s="155">
        <f t="shared" si="0"/>
        <v>117250</v>
      </c>
      <c r="H42" s="40">
        <v>0.25</v>
      </c>
      <c r="I42" s="47">
        <f>I41+(F42-F41)*H41</f>
        <v>8000</v>
      </c>
      <c r="L42" s="51">
        <f t="shared" si="1"/>
        <v>0.25</v>
      </c>
      <c r="M42" s="52">
        <f>B42-A42</f>
        <v>41300</v>
      </c>
      <c r="N42" s="53">
        <f>G42-F42</f>
        <v>59150</v>
      </c>
      <c r="O42" s="54">
        <f>N42/M42</f>
        <v>1.4322033898305084</v>
      </c>
      <c r="P42" s="54">
        <f>G42/B42</f>
        <v>1.6666666666666667</v>
      </c>
    </row>
    <row r="43" spans="1:18" ht="12.75">
      <c r="A43" s="37">
        <v>70350</v>
      </c>
      <c r="B43" s="155">
        <f>A44</f>
        <v>146750</v>
      </c>
      <c r="C43" s="40">
        <v>0.28000000000000003</v>
      </c>
      <c r="D43" s="46">
        <f>D42+(A43-A42)*C42</f>
        <v>14325</v>
      </c>
      <c r="F43" s="37">
        <v>117250</v>
      </c>
      <c r="G43" s="155">
        <f t="shared" si="0"/>
        <v>178650</v>
      </c>
      <c r="H43" s="40">
        <v>0.28000000000000003</v>
      </c>
      <c r="I43" s="46">
        <f>I42+(F43-F42)*H42</f>
        <v>22787.5</v>
      </c>
      <c r="L43" s="51">
        <f t="shared" si="1"/>
        <v>0.28000000000000003</v>
      </c>
      <c r="M43" s="52">
        <f>B43-A43</f>
        <v>76400</v>
      </c>
      <c r="N43" s="53">
        <f>G43-F43</f>
        <v>61400</v>
      </c>
      <c r="O43" s="54">
        <f>N43/M43</f>
        <v>0.80366492146596857</v>
      </c>
      <c r="P43" s="54">
        <f>G43/B43</f>
        <v>1.2173764906303237</v>
      </c>
    </row>
    <row r="44" spans="1:18" ht="12.75">
      <c r="A44" s="37">
        <v>146750</v>
      </c>
      <c r="B44" s="155">
        <f>A45</f>
        <v>319100</v>
      </c>
      <c r="C44" s="40">
        <v>0.33</v>
      </c>
      <c r="D44" s="46">
        <f>D43+(A44-A43)*C43</f>
        <v>35717</v>
      </c>
      <c r="F44" s="37">
        <v>178650</v>
      </c>
      <c r="G44" s="155">
        <f t="shared" si="0"/>
        <v>319100</v>
      </c>
      <c r="H44" s="40">
        <v>0.33</v>
      </c>
      <c r="I44" s="46">
        <f>I43+(F44-F43)*H43</f>
        <v>39979.5</v>
      </c>
      <c r="L44" s="51">
        <f t="shared" si="1"/>
        <v>0.33</v>
      </c>
      <c r="M44" s="52">
        <f>B44-A44</f>
        <v>172350</v>
      </c>
      <c r="N44" s="53">
        <f>G44-F44</f>
        <v>140450</v>
      </c>
      <c r="O44" s="54">
        <f>N44/M44</f>
        <v>0.81491151726138666</v>
      </c>
      <c r="P44" s="54">
        <f>G44/B44</f>
        <v>1</v>
      </c>
    </row>
    <row r="45" spans="1:18" ht="12.75">
      <c r="A45" s="37">
        <v>319100</v>
      </c>
      <c r="B45" s="35" t="s">
        <v>160</v>
      </c>
      <c r="C45" s="40">
        <v>0.35</v>
      </c>
      <c r="D45" s="46">
        <f>D44+(A45-A44)*C44</f>
        <v>92592.5</v>
      </c>
      <c r="F45" s="37">
        <v>319100</v>
      </c>
      <c r="G45" s="155">
        <f t="shared" si="0"/>
        <v>0</v>
      </c>
      <c r="H45" s="40">
        <v>0.35</v>
      </c>
      <c r="I45" s="46">
        <f>I44+(F45-F44)*H44</f>
        <v>86328</v>
      </c>
      <c r="L45" s="51">
        <f t="shared" si="1"/>
        <v>0.35</v>
      </c>
      <c r="M45" s="52"/>
      <c r="N45" s="53"/>
      <c r="O45" s="54"/>
      <c r="P45" s="54"/>
    </row>
    <row r="46" spans="1:18" ht="12.75">
      <c r="A46" s="191"/>
      <c r="B46" s="35"/>
      <c r="C46" s="139"/>
      <c r="D46" s="46"/>
      <c r="F46" s="191"/>
      <c r="G46" s="35"/>
      <c r="H46" s="139"/>
      <c r="I46" s="46"/>
      <c r="N46" s="51"/>
      <c r="O46" s="52"/>
      <c r="P46" s="53"/>
      <c r="Q46" s="54"/>
      <c r="R46" s="54"/>
    </row>
    <row r="47" spans="1:18" ht="12.75">
      <c r="A47" s="191" t="s">
        <v>356</v>
      </c>
      <c r="B47" s="143"/>
      <c r="C47" s="191">
        <v>0</v>
      </c>
      <c r="D47" s="46"/>
      <c r="F47" s="41"/>
      <c r="G47" s="35"/>
      <c r="H47" s="191">
        <v>0</v>
      </c>
      <c r="I47" s="46"/>
      <c r="N47" s="51"/>
      <c r="O47" s="52"/>
      <c r="P47" s="53"/>
      <c r="Q47" s="54"/>
      <c r="R47" s="54"/>
    </row>
    <row r="48" spans="1:18" ht="12.75">
      <c r="A48" s="143" t="s">
        <v>357</v>
      </c>
      <c r="C48" s="191">
        <v>5100</v>
      </c>
      <c r="D48" s="227" t="s">
        <v>365</v>
      </c>
      <c r="F48" s="191"/>
      <c r="G48" s="191"/>
      <c r="H48" s="191">
        <v>5100</v>
      </c>
      <c r="I48" s="227" t="s">
        <v>365</v>
      </c>
      <c r="N48" s="51"/>
      <c r="O48" s="52"/>
      <c r="P48" s="53"/>
      <c r="Q48" s="54"/>
      <c r="R48" s="54"/>
    </row>
    <row r="49" spans="1:18" ht="12.75">
      <c r="A49" s="191" t="s">
        <v>358</v>
      </c>
      <c r="B49" s="35"/>
      <c r="C49" s="191">
        <v>6400</v>
      </c>
      <c r="D49" s="227" t="s">
        <v>366</v>
      </c>
      <c r="E49" s="226">
        <v>2004</v>
      </c>
      <c r="F49" s="41"/>
      <c r="G49" s="35"/>
      <c r="H49" s="191">
        <v>7400</v>
      </c>
      <c r="I49" s="227" t="s">
        <v>366</v>
      </c>
      <c r="N49" s="51"/>
      <c r="O49" s="52"/>
      <c r="P49" s="53"/>
      <c r="Q49" s="54"/>
      <c r="R49" s="54"/>
    </row>
    <row r="50" spans="1:18" ht="12.75">
      <c r="A50" s="191" t="s">
        <v>359</v>
      </c>
      <c r="B50" s="35"/>
      <c r="C50" s="191">
        <v>11490</v>
      </c>
      <c r="D50" s="46"/>
      <c r="F50" s="41"/>
      <c r="G50" s="35"/>
      <c r="H50" s="191">
        <v>12490</v>
      </c>
      <c r="I50" s="46"/>
      <c r="N50" s="51"/>
      <c r="O50" s="52"/>
      <c r="P50" s="53"/>
      <c r="Q50" s="54"/>
      <c r="R50" s="54"/>
    </row>
    <row r="51" spans="1:18" ht="12.75">
      <c r="A51" s="191" t="s">
        <v>360</v>
      </c>
      <c r="B51" s="35"/>
      <c r="C51" s="191">
        <v>390</v>
      </c>
      <c r="D51" s="46"/>
      <c r="F51" s="41"/>
      <c r="G51" s="35"/>
      <c r="H51" s="191">
        <v>390</v>
      </c>
      <c r="I51" s="46"/>
      <c r="K51" s="191"/>
      <c r="N51" s="51"/>
      <c r="O51" s="52"/>
      <c r="P51" s="53"/>
      <c r="Q51" s="54"/>
      <c r="R51" s="54"/>
    </row>
    <row r="52" spans="1:18" ht="12.75">
      <c r="A52" s="41"/>
      <c r="B52" s="35"/>
      <c r="C52" s="139"/>
      <c r="D52" s="46"/>
      <c r="F52" s="41"/>
      <c r="G52" s="35"/>
      <c r="H52" s="139"/>
      <c r="I52" s="46"/>
      <c r="N52" s="51"/>
      <c r="O52" s="52"/>
      <c r="P52" s="53"/>
      <c r="Q52" s="54"/>
      <c r="R52" s="54"/>
    </row>
    <row r="53" spans="1:18" ht="12.75">
      <c r="A53" s="41"/>
      <c r="B53" s="35"/>
      <c r="C53" s="139"/>
      <c r="D53" s="46"/>
      <c r="F53" s="41"/>
      <c r="G53" s="35"/>
      <c r="H53" s="139"/>
      <c r="I53" s="46"/>
      <c r="N53" s="51"/>
      <c r="O53" s="52"/>
      <c r="P53" s="53"/>
      <c r="Q53" s="54"/>
      <c r="R53" s="54"/>
    </row>
    <row r="54" spans="1:18" ht="18">
      <c r="A54" s="395" t="s">
        <v>829</v>
      </c>
      <c r="B54" s="395"/>
      <c r="C54" s="395"/>
      <c r="D54" s="395"/>
      <c r="E54" s="395"/>
      <c r="F54" s="395"/>
      <c r="G54" s="395"/>
      <c r="H54" s="395"/>
      <c r="I54" s="395"/>
      <c r="J54" s="395"/>
      <c r="K54" s="35"/>
      <c r="L54" s="25"/>
      <c r="M54" s="25"/>
      <c r="N54" s="55"/>
      <c r="R54" s="54"/>
    </row>
    <row r="55" spans="1:18" ht="13.5" thickBot="1">
      <c r="A55" s="136"/>
      <c r="C55" s="137"/>
      <c r="D55" s="50"/>
      <c r="F55" s="136"/>
      <c r="H55" s="137"/>
      <c r="I55" s="50"/>
      <c r="K55" s="35"/>
      <c r="N55" s="55"/>
      <c r="R55" s="54"/>
    </row>
    <row r="56" spans="1:18" ht="14.25" thickTop="1" thickBot="1">
      <c r="A56" s="151">
        <v>1.3380000000000001</v>
      </c>
      <c r="B56" s="160" t="s">
        <v>242</v>
      </c>
      <c r="C56" s="157" t="s">
        <v>272</v>
      </c>
      <c r="D56" s="50"/>
      <c r="F56" s="136"/>
      <c r="H56" s="137"/>
      <c r="I56" s="50"/>
      <c r="K56" s="35"/>
      <c r="N56" s="55"/>
      <c r="R56" s="54"/>
    </row>
    <row r="57" spans="1:18" ht="13.5" thickTop="1">
      <c r="A57" s="159" t="s">
        <v>248</v>
      </c>
      <c r="D57" s="153" t="s">
        <v>243</v>
      </c>
      <c r="F57" s="136"/>
      <c r="H57" s="137"/>
      <c r="I57" s="50"/>
      <c r="K57" s="35"/>
      <c r="N57" s="55"/>
      <c r="R57" s="54"/>
    </row>
    <row r="58" spans="1:18" ht="12.75">
      <c r="A58" s="136"/>
      <c r="C58" s="153" t="s">
        <v>633</v>
      </c>
      <c r="D58" s="50"/>
      <c r="F58" s="136"/>
      <c r="H58" s="137"/>
      <c r="I58" s="50"/>
      <c r="K58" s="35"/>
      <c r="N58" s="55"/>
      <c r="R58" s="54"/>
    </row>
    <row r="59" spans="1:18" ht="12.75">
      <c r="A59" s="136"/>
      <c r="C59" s="154" t="s">
        <v>253</v>
      </c>
      <c r="D59" s="50"/>
      <c r="F59" s="136"/>
      <c r="H59" s="137"/>
      <c r="I59" s="50"/>
      <c r="K59" s="35"/>
      <c r="N59" s="55"/>
      <c r="R59" s="54"/>
    </row>
    <row r="60" spans="1:18" ht="12.75">
      <c r="A60" s="41"/>
      <c r="B60" s="35"/>
      <c r="C60" s="139"/>
      <c r="D60" s="46"/>
      <c r="F60" s="41"/>
      <c r="G60" s="35"/>
      <c r="H60" s="139"/>
      <c r="I60" s="46"/>
      <c r="N60" s="51"/>
      <c r="O60" s="52"/>
      <c r="P60" s="53"/>
      <c r="Q60" s="54"/>
      <c r="R60" s="54"/>
    </row>
    <row r="61" spans="1:18" ht="12.75">
      <c r="A61" s="396" t="s">
        <v>262</v>
      </c>
      <c r="B61" s="396"/>
      <c r="C61" s="396"/>
      <c r="D61" s="396"/>
      <c r="F61" s="396" t="s">
        <v>263</v>
      </c>
      <c r="G61" s="396"/>
      <c r="H61" s="396"/>
      <c r="I61" s="396"/>
    </row>
    <row r="62" spans="1:18" ht="12.75">
      <c r="A62" s="34" t="s">
        <v>132</v>
      </c>
      <c r="B62" s="156">
        <f>InflateFactr*B35</f>
        <v>4147.8</v>
      </c>
      <c r="C62" s="25"/>
      <c r="F62" s="34" t="s">
        <v>132</v>
      </c>
      <c r="G62" s="156">
        <f>InflateFactr*G35</f>
        <v>8295.6</v>
      </c>
    </row>
    <row r="63" spans="1:18" ht="12.75">
      <c r="A63" s="34" t="s">
        <v>134</v>
      </c>
      <c r="B63" s="156">
        <f>InflateFactr*B36</f>
        <v>6489.3</v>
      </c>
      <c r="C63" s="25"/>
      <c r="F63" s="34" t="s">
        <v>134</v>
      </c>
      <c r="G63" s="156">
        <f>InflateFactr*G36</f>
        <v>12978.6</v>
      </c>
    </row>
    <row r="64" spans="1:18" ht="12.75">
      <c r="A64" s="34" t="s">
        <v>136</v>
      </c>
      <c r="B64" s="156">
        <f>InflateFactr*B37</f>
        <v>10637.1</v>
      </c>
      <c r="C64" s="25"/>
      <c r="F64" s="34" t="s">
        <v>136</v>
      </c>
      <c r="G64" s="156">
        <f>InflateFactr*G37</f>
        <v>21274.2</v>
      </c>
      <c r="L64" s="35"/>
      <c r="M64" s="397" t="s">
        <v>168</v>
      </c>
      <c r="N64" s="397"/>
      <c r="O64" s="35"/>
      <c r="P64" s="35"/>
    </row>
    <row r="65" spans="1:18" ht="12.75">
      <c r="A65" s="394" t="s">
        <v>154</v>
      </c>
      <c r="B65" s="394"/>
      <c r="C65" s="30"/>
      <c r="D65" s="31" t="s">
        <v>155</v>
      </c>
      <c r="F65" s="394" t="s">
        <v>154</v>
      </c>
      <c r="G65" s="394"/>
      <c r="H65" s="30"/>
      <c r="I65" s="31" t="s">
        <v>155</v>
      </c>
      <c r="L65" s="97" t="s">
        <v>181</v>
      </c>
      <c r="M65" s="97" t="s">
        <v>131</v>
      </c>
      <c r="N65" s="97" t="s">
        <v>137</v>
      </c>
      <c r="O65" s="97" t="s">
        <v>138</v>
      </c>
      <c r="P65" s="97" t="s">
        <v>139</v>
      </c>
    </row>
    <row r="66" spans="1:18" ht="12.75">
      <c r="A66" s="32" t="s">
        <v>156</v>
      </c>
      <c r="B66" s="32" t="s">
        <v>157</v>
      </c>
      <c r="C66" s="32" t="s">
        <v>158</v>
      </c>
      <c r="D66" s="31" t="s">
        <v>130</v>
      </c>
      <c r="F66" s="32" t="s">
        <v>156</v>
      </c>
      <c r="G66" s="32" t="s">
        <v>157</v>
      </c>
      <c r="H66" s="32" t="s">
        <v>158</v>
      </c>
      <c r="I66" s="31" t="s">
        <v>130</v>
      </c>
      <c r="L66" s="35"/>
      <c r="M66" s="97" t="s">
        <v>227</v>
      </c>
      <c r="N66" s="97" t="s">
        <v>227</v>
      </c>
      <c r="O66" s="35"/>
      <c r="P66" s="35"/>
    </row>
    <row r="67" spans="1:18" ht="12.75">
      <c r="A67" s="155">
        <f t="shared" ref="A67:A72" si="2">InflateFactr*A40</f>
        <v>0</v>
      </c>
      <c r="B67" s="41">
        <f>A68</f>
        <v>9566.7000000000007</v>
      </c>
      <c r="C67" s="139">
        <f t="shared" ref="C67:C72" si="3">C40</f>
        <v>0.1</v>
      </c>
      <c r="D67" s="47">
        <v>0</v>
      </c>
      <c r="F67" s="155">
        <v>0</v>
      </c>
      <c r="G67" s="41">
        <f t="shared" ref="G67:G71" si="4">F68</f>
        <v>19133.400000000001</v>
      </c>
      <c r="H67" s="139">
        <f t="shared" ref="H67:H72" si="5">H40</f>
        <v>0.1</v>
      </c>
      <c r="I67" s="47">
        <v>0</v>
      </c>
      <c r="L67" s="51">
        <f t="shared" ref="L67:L72" si="6">C67</f>
        <v>0.1</v>
      </c>
      <c r="M67" s="52">
        <f>B67-A67</f>
        <v>9566.7000000000007</v>
      </c>
      <c r="N67" s="53">
        <f>G67-F67</f>
        <v>19133.400000000001</v>
      </c>
      <c r="O67" s="54">
        <f>N67/M67</f>
        <v>2</v>
      </c>
      <c r="P67" s="54">
        <f>G67/B67</f>
        <v>2</v>
      </c>
    </row>
    <row r="68" spans="1:18" ht="12.75">
      <c r="A68" s="155">
        <f t="shared" si="2"/>
        <v>9566.7000000000007</v>
      </c>
      <c r="B68" s="41">
        <f>A69</f>
        <v>38868.9</v>
      </c>
      <c r="C68" s="139">
        <f t="shared" si="3"/>
        <v>0.15</v>
      </c>
      <c r="D68" s="47">
        <f>C67*A68</f>
        <v>956.67000000000007</v>
      </c>
      <c r="F68" s="155">
        <f>InflateFactr*F41</f>
        <v>19133.400000000001</v>
      </c>
      <c r="G68" s="41">
        <f t="shared" si="4"/>
        <v>77737.8</v>
      </c>
      <c r="H68" s="139">
        <f t="shared" si="5"/>
        <v>0.15</v>
      </c>
      <c r="I68" s="47">
        <f>H67*F68</f>
        <v>1913.3400000000001</v>
      </c>
      <c r="L68" s="51">
        <f t="shared" si="6"/>
        <v>0.15</v>
      </c>
      <c r="M68" s="52">
        <f>B68-A68</f>
        <v>29302.2</v>
      </c>
      <c r="N68" s="53">
        <f>G68-F68</f>
        <v>58604.4</v>
      </c>
      <c r="O68" s="54">
        <f>N68/M68</f>
        <v>2</v>
      </c>
      <c r="P68" s="54">
        <f>G68/B68</f>
        <v>2</v>
      </c>
    </row>
    <row r="69" spans="1:18" ht="12.75">
      <c r="A69" s="155">
        <f t="shared" si="2"/>
        <v>38868.9</v>
      </c>
      <c r="B69" s="41">
        <f>A70</f>
        <v>94128.3</v>
      </c>
      <c r="C69" s="139">
        <f t="shared" si="3"/>
        <v>0.25</v>
      </c>
      <c r="D69" s="47">
        <f>D68+(A69-A68)*C68</f>
        <v>5352</v>
      </c>
      <c r="F69" s="155">
        <f>InflateFactr*F42</f>
        <v>77737.8</v>
      </c>
      <c r="G69" s="41">
        <f t="shared" si="4"/>
        <v>156880.5</v>
      </c>
      <c r="H69" s="139">
        <f t="shared" si="5"/>
        <v>0.25</v>
      </c>
      <c r="I69" s="47">
        <f>I68+(F69-F68)*H68</f>
        <v>10704</v>
      </c>
      <c r="L69" s="51">
        <f t="shared" si="6"/>
        <v>0.25</v>
      </c>
      <c r="M69" s="52">
        <f>B69-A69</f>
        <v>55259.4</v>
      </c>
      <c r="N69" s="53">
        <f>G69-F69</f>
        <v>79142.7</v>
      </c>
      <c r="O69" s="54">
        <f>N69/M69</f>
        <v>1.4322033898305084</v>
      </c>
      <c r="P69" s="54">
        <f>G69/B69</f>
        <v>1.6666666666666665</v>
      </c>
    </row>
    <row r="70" spans="1:18" ht="12.75">
      <c r="A70" s="155">
        <f t="shared" si="2"/>
        <v>94128.3</v>
      </c>
      <c r="B70" s="41">
        <f>A71</f>
        <v>196351.5</v>
      </c>
      <c r="C70" s="139">
        <f t="shared" si="3"/>
        <v>0.28000000000000003</v>
      </c>
      <c r="D70" s="46">
        <f>D69+(A70-A69)*C69</f>
        <v>19166.849999999999</v>
      </c>
      <c r="F70" s="155">
        <f>InflateFactr*F43</f>
        <v>156880.5</v>
      </c>
      <c r="G70" s="41">
        <f t="shared" si="4"/>
        <v>239033.7</v>
      </c>
      <c r="H70" s="139">
        <f t="shared" si="5"/>
        <v>0.28000000000000003</v>
      </c>
      <c r="I70" s="46">
        <f>I69+(F70-F69)*H69</f>
        <v>30489.674999999999</v>
      </c>
      <c r="L70" s="51">
        <f t="shared" si="6"/>
        <v>0.28000000000000003</v>
      </c>
      <c r="M70" s="52">
        <f>B70-A70</f>
        <v>102223.2</v>
      </c>
      <c r="N70" s="53">
        <f>G70-F70</f>
        <v>82153.200000000012</v>
      </c>
      <c r="O70" s="54">
        <f>N70/M70</f>
        <v>0.80366492146596868</v>
      </c>
      <c r="P70" s="54">
        <f>G70/B70</f>
        <v>1.2173764906303237</v>
      </c>
    </row>
    <row r="71" spans="1:18" ht="12.75">
      <c r="A71" s="155">
        <f t="shared" si="2"/>
        <v>196351.5</v>
      </c>
      <c r="B71" s="41">
        <f>A72</f>
        <v>426955.80000000005</v>
      </c>
      <c r="C71" s="139">
        <f t="shared" si="3"/>
        <v>0.33</v>
      </c>
      <c r="D71" s="46">
        <f>D70+(A71-A70)*C70</f>
        <v>47789.346000000005</v>
      </c>
      <c r="F71" s="155">
        <f>InflateFactr*F44</f>
        <v>239033.7</v>
      </c>
      <c r="G71" s="41">
        <f t="shared" si="4"/>
        <v>426955.80000000005</v>
      </c>
      <c r="H71" s="139">
        <f t="shared" si="5"/>
        <v>0.33</v>
      </c>
      <c r="I71" s="46">
        <f>I70+(F71-F70)*H70</f>
        <v>53492.571000000004</v>
      </c>
      <c r="K71" s="35"/>
      <c r="L71" s="51">
        <f t="shared" si="6"/>
        <v>0.33</v>
      </c>
      <c r="M71" s="52">
        <f>B71-A71</f>
        <v>230604.30000000005</v>
      </c>
      <c r="N71" s="53">
        <f>G71-F71</f>
        <v>187922.10000000003</v>
      </c>
      <c r="O71" s="54">
        <f>N71/M71</f>
        <v>0.81491151726138666</v>
      </c>
      <c r="P71" s="54">
        <f>G71/B71</f>
        <v>1</v>
      </c>
    </row>
    <row r="72" spans="1:18" ht="12.75">
      <c r="A72" s="155">
        <f t="shared" si="2"/>
        <v>426955.80000000005</v>
      </c>
      <c r="B72" s="35" t="s">
        <v>160</v>
      </c>
      <c r="C72" s="139">
        <f t="shared" si="3"/>
        <v>0.35</v>
      </c>
      <c r="D72" s="46">
        <f>D71+(A72-A71)*C71</f>
        <v>123888.76500000003</v>
      </c>
      <c r="F72" s="155">
        <f>InflateFactr*F45</f>
        <v>426955.80000000005</v>
      </c>
      <c r="G72" s="41">
        <f>F75</f>
        <v>0</v>
      </c>
      <c r="H72" s="139">
        <f t="shared" si="5"/>
        <v>0.35</v>
      </c>
      <c r="I72" s="46">
        <f>I71+(F72-F71)*H71</f>
        <v>115506.86400000002</v>
      </c>
      <c r="K72" s="35"/>
      <c r="L72" s="51">
        <f t="shared" si="6"/>
        <v>0.35</v>
      </c>
      <c r="M72" s="52"/>
      <c r="N72" s="53"/>
      <c r="O72" s="54"/>
      <c r="P72" s="54"/>
    </row>
    <row r="73" spans="1:18" ht="12.75">
      <c r="A73" s="155"/>
      <c r="B73" s="35"/>
      <c r="C73" s="139"/>
      <c r="D73" s="46"/>
      <c r="F73" s="155"/>
      <c r="G73" s="41"/>
      <c r="H73" s="139"/>
      <c r="I73" s="46"/>
      <c r="K73" s="35"/>
      <c r="N73" s="51"/>
      <c r="O73" s="52"/>
      <c r="P73" s="53"/>
      <c r="Q73" s="54"/>
      <c r="R73" s="54"/>
    </row>
    <row r="74" spans="1:18" ht="12.75">
      <c r="A74" s="155"/>
      <c r="B74" s="35"/>
      <c r="C74" s="139"/>
      <c r="D74" s="46"/>
      <c r="F74" s="155"/>
      <c r="G74" s="41"/>
      <c r="H74" s="139"/>
      <c r="I74" s="46"/>
      <c r="K74" s="35"/>
      <c r="N74" s="51"/>
      <c r="O74" s="52"/>
      <c r="P74" s="53"/>
      <c r="Q74" s="54"/>
      <c r="R74" s="54"/>
    </row>
    <row r="75" spans="1:18" ht="12.75">
      <c r="A75" s="155"/>
      <c r="B75" s="35"/>
      <c r="C75" s="139"/>
      <c r="D75" s="46"/>
      <c r="F75" s="184"/>
      <c r="G75" s="35"/>
      <c r="H75" s="139"/>
      <c r="I75" s="46"/>
      <c r="N75" s="51"/>
      <c r="O75" s="52"/>
      <c r="P75" s="53"/>
      <c r="Q75" s="54"/>
      <c r="R75" s="54"/>
    </row>
    <row r="76" spans="1:18" ht="12.75">
      <c r="A76" s="191" t="s">
        <v>363</v>
      </c>
      <c r="B76" s="35"/>
      <c r="C76" s="155">
        <f>InflateFactr*C47</f>
        <v>0</v>
      </c>
      <c r="D76" s="46"/>
      <c r="F76" s="184"/>
      <c r="G76" s="35"/>
      <c r="H76" s="155">
        <f>InflateFactr*H47</f>
        <v>0</v>
      </c>
      <c r="I76" s="46"/>
      <c r="N76" s="51"/>
      <c r="O76" s="52"/>
      <c r="P76" s="53"/>
      <c r="Q76" s="54"/>
      <c r="R76" s="54"/>
    </row>
    <row r="77" spans="1:18" ht="12.75">
      <c r="A77" s="143" t="s">
        <v>357</v>
      </c>
      <c r="B77" s="35"/>
      <c r="C77" s="155">
        <f>InflateFactr*C48</f>
        <v>6823.8</v>
      </c>
      <c r="D77" s="227" t="s">
        <v>365</v>
      </c>
      <c r="E77" s="226">
        <v>2004</v>
      </c>
      <c r="F77" s="184"/>
      <c r="G77" s="35"/>
      <c r="H77" s="155">
        <f>InflateFactr*H48</f>
        <v>6823.8</v>
      </c>
      <c r="I77" s="227" t="s">
        <v>365</v>
      </c>
      <c r="N77" s="51"/>
      <c r="O77" s="52"/>
      <c r="P77" s="53"/>
      <c r="Q77" s="54"/>
      <c r="R77" s="54"/>
    </row>
    <row r="78" spans="1:18" ht="12.75">
      <c r="A78" s="191" t="s">
        <v>358</v>
      </c>
      <c r="B78" s="35"/>
      <c r="C78" s="155">
        <f>InflateFactr*C49</f>
        <v>8563.2000000000007</v>
      </c>
      <c r="D78" s="227" t="s">
        <v>366</v>
      </c>
      <c r="F78" s="184"/>
      <c r="G78" s="35"/>
      <c r="H78" s="155">
        <f>InflateFactr*H49</f>
        <v>9901.2000000000007</v>
      </c>
      <c r="I78" s="227" t="s">
        <v>366</v>
      </c>
      <c r="N78" s="51"/>
      <c r="O78" s="52"/>
      <c r="P78" s="53"/>
      <c r="Q78" s="54"/>
      <c r="R78" s="54"/>
    </row>
    <row r="79" spans="1:18" ht="12.75">
      <c r="A79" s="191" t="s">
        <v>359</v>
      </c>
      <c r="B79" s="35"/>
      <c r="C79" s="155">
        <f>InflateFactr*C50</f>
        <v>15373.62</v>
      </c>
      <c r="D79" s="46"/>
      <c r="F79" s="184"/>
      <c r="G79" s="35"/>
      <c r="H79" s="155">
        <f>InflateFactr*H50</f>
        <v>16711.620000000003</v>
      </c>
      <c r="I79" s="46"/>
      <c r="N79" s="51"/>
      <c r="O79" s="52"/>
      <c r="P79" s="53"/>
      <c r="Q79" s="54"/>
      <c r="R79" s="54"/>
    </row>
    <row r="80" spans="1:18" ht="12.75">
      <c r="A80" s="191" t="s">
        <v>360</v>
      </c>
      <c r="B80" s="35"/>
      <c r="C80" s="155">
        <f>InflateFactr*C51</f>
        <v>521.82000000000005</v>
      </c>
      <c r="D80" s="46"/>
      <c r="F80" s="184"/>
      <c r="G80" s="35"/>
      <c r="H80" s="155">
        <f>InflateFactr*H51</f>
        <v>521.82000000000005</v>
      </c>
      <c r="I80" s="46"/>
      <c r="N80" s="51"/>
      <c r="O80" s="52"/>
      <c r="P80" s="53"/>
      <c r="Q80" s="54"/>
      <c r="R80" s="54"/>
    </row>
    <row r="81" spans="1:18" ht="12.75">
      <c r="A81" s="155"/>
      <c r="B81" s="35"/>
      <c r="C81" s="139"/>
      <c r="D81" s="46"/>
      <c r="F81" s="184"/>
      <c r="G81" s="35"/>
      <c r="H81" s="139"/>
      <c r="I81" s="46"/>
      <c r="N81" s="51"/>
      <c r="O81" s="52"/>
      <c r="P81" s="53"/>
      <c r="Q81" s="54"/>
      <c r="R81" s="54"/>
    </row>
    <row r="82" spans="1:18" ht="12.75">
      <c r="A82" s="41"/>
      <c r="B82" s="175">
        <f>InflateFactr</f>
        <v>1.3380000000000001</v>
      </c>
      <c r="C82" s="176" t="s">
        <v>254</v>
      </c>
      <c r="D82" s="181"/>
      <c r="E82" s="177"/>
      <c r="F82" s="41"/>
      <c r="G82" s="35"/>
      <c r="H82" s="139"/>
      <c r="I82" s="46"/>
      <c r="N82" s="51"/>
      <c r="O82" s="52"/>
      <c r="P82" s="53"/>
      <c r="Q82" s="54"/>
      <c r="R82" s="54"/>
    </row>
    <row r="83" spans="1:18" ht="12.75">
      <c r="A83" s="41"/>
      <c r="B83" s="35"/>
      <c r="C83" s="139"/>
      <c r="D83" s="46"/>
      <c r="F83" s="41"/>
      <c r="G83" s="35"/>
      <c r="H83" s="139"/>
      <c r="I83" s="46"/>
      <c r="N83" s="51"/>
      <c r="O83" s="52"/>
      <c r="P83" s="53"/>
      <c r="Q83" s="54"/>
      <c r="R83" s="54"/>
    </row>
    <row r="84" spans="1:18" ht="12.75">
      <c r="A84" s="37"/>
      <c r="B84" s="35"/>
      <c r="C84" s="40"/>
      <c r="D84" s="46"/>
      <c r="F84" s="37"/>
      <c r="G84" s="35"/>
      <c r="H84" s="40"/>
      <c r="I84" s="46"/>
      <c r="N84" s="51"/>
      <c r="O84" s="58"/>
      <c r="P84" s="58"/>
      <c r="Q84" s="58"/>
      <c r="R84" s="58"/>
    </row>
    <row r="85" spans="1:18" ht="12.75">
      <c r="A85" s="37"/>
      <c r="B85" s="37"/>
      <c r="C85" s="37"/>
      <c r="D85" s="37"/>
      <c r="E85" s="37"/>
      <c r="F85" s="37"/>
      <c r="G85" s="37"/>
      <c r="H85" s="37"/>
      <c r="I85" s="37"/>
      <c r="J85" s="37"/>
      <c r="K85" s="37"/>
      <c r="N85" s="51"/>
      <c r="O85" s="58"/>
      <c r="P85" s="58"/>
      <c r="Q85" s="58"/>
      <c r="R85" s="58"/>
    </row>
    <row r="86" spans="1:18" ht="12.75">
      <c r="A86" s="2"/>
      <c r="B86" s="2"/>
      <c r="C86" s="2"/>
      <c r="D86" s="2"/>
      <c r="E86" s="2"/>
      <c r="F86" s="2"/>
      <c r="G86" s="2"/>
      <c r="H86" s="2"/>
      <c r="I86" s="2"/>
      <c r="J86" s="2"/>
      <c r="K86" s="2"/>
      <c r="L86" s="2"/>
      <c r="M86" s="2"/>
      <c r="N86" s="2"/>
      <c r="O86" s="2"/>
      <c r="P86" s="2"/>
    </row>
    <row r="87" spans="1:18" ht="18">
      <c r="A87" s="287" t="s">
        <v>889</v>
      </c>
      <c r="B87" s="287"/>
      <c r="C87" s="287"/>
      <c r="D87" s="287"/>
      <c r="E87" s="287"/>
      <c r="F87" s="287"/>
      <c r="G87" s="287"/>
      <c r="H87" s="287"/>
      <c r="I87" s="287"/>
      <c r="J87" s="287"/>
      <c r="K87" s="287"/>
      <c r="L87" s="287"/>
      <c r="M87" s="58"/>
      <c r="N87" s="58"/>
      <c r="O87" s="58"/>
      <c r="P87" s="58"/>
      <c r="Q87" s="58"/>
      <c r="R87" s="58"/>
    </row>
    <row r="88" spans="1:18" ht="18">
      <c r="A88" s="287" t="s">
        <v>558</v>
      </c>
      <c r="B88" s="287"/>
      <c r="C88" s="287"/>
      <c r="D88" s="287"/>
      <c r="E88" s="287"/>
      <c r="F88" s="287"/>
      <c r="G88" s="287"/>
      <c r="H88" s="287"/>
      <c r="I88" s="287"/>
      <c r="J88" s="287"/>
      <c r="K88" s="287"/>
      <c r="L88" s="287"/>
    </row>
    <row r="89" spans="1:18" ht="12.75">
      <c r="A89" s="22"/>
      <c r="B89" s="2"/>
      <c r="C89" s="7"/>
      <c r="D89" s="7"/>
      <c r="E89" s="7"/>
      <c r="F89" s="5"/>
      <c r="G89" s="7"/>
      <c r="H89" s="5"/>
      <c r="I89" s="5"/>
      <c r="J89" s="2"/>
      <c r="K89" s="2"/>
    </row>
    <row r="90" spans="1:18" ht="12.75">
      <c r="A90" s="316" t="s">
        <v>881</v>
      </c>
      <c r="B90" s="2"/>
      <c r="C90" s="7"/>
      <c r="D90" s="7"/>
      <c r="E90" s="7"/>
      <c r="F90" s="5"/>
      <c r="G90" s="7"/>
      <c r="H90" s="5"/>
      <c r="I90" s="5"/>
      <c r="J90" s="2"/>
      <c r="K90" s="2"/>
    </row>
    <row r="91" spans="1:18" ht="12.75">
      <c r="A91" s="317" t="s">
        <v>631</v>
      </c>
      <c r="B91" s="2"/>
      <c r="C91" s="28"/>
      <c r="D91" s="28"/>
      <c r="E91" s="7"/>
      <c r="F91" s="5"/>
      <c r="G91" s="28"/>
      <c r="H91" s="344" t="s">
        <v>632</v>
      </c>
      <c r="I91" s="5"/>
      <c r="J91" s="2"/>
      <c r="K91" s="2"/>
    </row>
    <row r="92" spans="1:18" ht="13.5">
      <c r="A92" s="2"/>
      <c r="B92" s="2"/>
      <c r="C92" s="28"/>
      <c r="D92" s="28"/>
      <c r="E92" s="7"/>
      <c r="F92" s="5"/>
      <c r="G92" s="28"/>
      <c r="H92" s="5"/>
      <c r="I92" s="145"/>
      <c r="J92" s="165"/>
      <c r="K92" s="11"/>
      <c r="L92" s="2"/>
      <c r="M92" s="2"/>
      <c r="N92" s="2"/>
      <c r="O92" s="2"/>
      <c r="P92" s="2"/>
      <c r="Q92" s="2"/>
    </row>
    <row r="93" spans="1:18" ht="12.75">
      <c r="B93" s="188" t="s">
        <v>576</v>
      </c>
      <c r="C93" s="1"/>
      <c r="D93" s="1"/>
      <c r="E93" s="1"/>
      <c r="F93" s="1"/>
      <c r="G93" s="1"/>
      <c r="H93" s="1"/>
      <c r="I93" s="1"/>
      <c r="J93" s="1"/>
      <c r="K93" s="172"/>
      <c r="L93" s="2"/>
      <c r="M93" s="2"/>
      <c r="N93" s="2"/>
      <c r="O93" s="2"/>
      <c r="P93" s="2"/>
      <c r="Q93" s="2"/>
    </row>
    <row r="94" spans="1:18" ht="12.75">
      <c r="A94" s="173" t="s">
        <v>242</v>
      </c>
      <c r="B94" s="2"/>
      <c r="C94" s="22" t="s">
        <v>183</v>
      </c>
      <c r="D94" s="2"/>
      <c r="E94" s="2"/>
      <c r="F94" s="2"/>
      <c r="G94" s="2"/>
      <c r="H94" s="2"/>
      <c r="I94" s="2"/>
      <c r="J94" s="2"/>
      <c r="K94" s="2"/>
      <c r="L94" s="2"/>
      <c r="M94" s="2"/>
      <c r="N94" s="2"/>
      <c r="O94" s="2"/>
      <c r="P94" s="2"/>
      <c r="Q94" s="2"/>
    </row>
    <row r="95" spans="1:18" ht="12.75">
      <c r="A95" s="173" t="s">
        <v>249</v>
      </c>
      <c r="B95" s="2"/>
      <c r="C95" s="123" t="s">
        <v>296</v>
      </c>
      <c r="D95" s="2"/>
      <c r="E95" s="2"/>
      <c r="F95" s="21" t="s">
        <v>380</v>
      </c>
      <c r="G95" s="2"/>
      <c r="H95" s="2"/>
      <c r="I95" s="2"/>
      <c r="J95" s="2"/>
      <c r="K95" s="2"/>
      <c r="L95" s="2"/>
      <c r="M95" s="2"/>
      <c r="N95" s="2"/>
      <c r="O95" s="2"/>
      <c r="P95" s="2"/>
      <c r="Q95" s="2"/>
    </row>
    <row r="96" spans="1:18" ht="13.5" thickBot="1">
      <c r="A96" s="174">
        <f>InflateFactr</f>
        <v>1.3380000000000001</v>
      </c>
      <c r="B96" s="2"/>
      <c r="C96" s="123" t="s">
        <v>296</v>
      </c>
      <c r="D96" s="21" t="s">
        <v>142</v>
      </c>
      <c r="E96" s="21" t="s">
        <v>143</v>
      </c>
      <c r="F96" s="21" t="s">
        <v>201</v>
      </c>
      <c r="G96" s="2"/>
      <c r="H96" s="2" t="s">
        <v>144</v>
      </c>
      <c r="I96" s="226">
        <v>2004</v>
      </c>
      <c r="J96" s="398" t="s">
        <v>221</v>
      </c>
      <c r="K96" s="398"/>
      <c r="L96" s="398"/>
      <c r="M96" s="398"/>
      <c r="N96" s="2"/>
      <c r="O96" s="2"/>
      <c r="P96" s="2"/>
      <c r="Q96" s="2"/>
    </row>
    <row r="97" spans="1:18" ht="14.25" thickTop="1" thickBot="1">
      <c r="A97" s="160" t="s">
        <v>251</v>
      </c>
      <c r="B97" s="22" t="s">
        <v>174</v>
      </c>
      <c r="C97" s="187">
        <f>D97/F97</f>
        <v>0.4</v>
      </c>
      <c r="D97" s="162">
        <v>20000</v>
      </c>
      <c r="E97" s="162">
        <v>30000</v>
      </c>
      <c r="F97" s="189">
        <f>D97+E97</f>
        <v>50000</v>
      </c>
      <c r="G97" s="233" t="s">
        <v>203</v>
      </c>
      <c r="H97" s="189">
        <f>F97</f>
        <v>50000</v>
      </c>
      <c r="I97" s="103"/>
      <c r="K97" s="98"/>
      <c r="L97" s="99" t="s">
        <v>121</v>
      </c>
      <c r="M97" s="21" t="s">
        <v>146</v>
      </c>
      <c r="N97" s="2"/>
      <c r="O97" s="2"/>
      <c r="P97" s="2"/>
      <c r="Q97" s="2"/>
    </row>
    <row r="98" spans="1:18" ht="13.5" thickTop="1">
      <c r="B98" s="22" t="s">
        <v>175</v>
      </c>
      <c r="C98" s="2"/>
      <c r="D98" s="189">
        <f>IF(D97-Single.Exem.Plus.SD&lt;0,0,D97-Single.Exem.Plus.SD)</f>
        <v>9362.9</v>
      </c>
      <c r="E98" s="189">
        <f>IF(E97-Single.Exem.Plus.SD&lt;0,0,E97-Single.Exem.Plus.SD)</f>
        <v>19362.900000000001</v>
      </c>
      <c r="F98" s="189">
        <f>D98+E98</f>
        <v>28725.800000000003</v>
      </c>
      <c r="G98" s="234"/>
      <c r="H98" s="189">
        <f>IF(H97-MFJ.Exem.Plus.SD&lt;0,0,H97-MFJ.Exem.Plus.SD)</f>
        <v>28725.8</v>
      </c>
      <c r="I98" s="5"/>
      <c r="K98" s="98" t="s">
        <v>147</v>
      </c>
      <c r="L98" s="107" t="s">
        <v>202</v>
      </c>
      <c r="M98" s="21" t="s">
        <v>148</v>
      </c>
      <c r="N98" s="2"/>
      <c r="O98" s="2"/>
      <c r="P98" s="2"/>
      <c r="Q98" s="2"/>
    </row>
    <row r="99" spans="1:18" ht="12.75">
      <c r="B99" s="130" t="s">
        <v>361</v>
      </c>
      <c r="C99" s="130"/>
      <c r="D99" s="219">
        <f>IF(D98&lt;=0,0,VLOOKUP(D98,T.Single,4)+VLOOKUP(D98,T.Single,3)*(D98-VLOOKUP(D98,T.Single,1)))</f>
        <v>936.29</v>
      </c>
      <c r="E99" s="219">
        <f>IF(E98&lt;=0,0,VLOOKUP(E98,T.Single,4)+VLOOKUP(E98,T.Single,3)*(E98-VLOOKUP(E98,T.Single,1)))</f>
        <v>2426.1000000000004</v>
      </c>
      <c r="F99" s="225">
        <f>D99+E99</f>
        <v>3362.3900000000003</v>
      </c>
      <c r="G99" s="235"/>
      <c r="H99" s="219">
        <f>IF(H98&lt;=0,0,VLOOKUP(H98,T.MFJ,4)+VLOOKUP(H98,T.MFJ,3)*(H98-VLOOKUP(H98,T.MFJ,1)))</f>
        <v>3352.2</v>
      </c>
      <c r="I99" s="5"/>
      <c r="J99" s="343" t="s">
        <v>627</v>
      </c>
      <c r="K99" s="222">
        <f>F99-H99</f>
        <v>10.190000000000509</v>
      </c>
      <c r="L99" s="223">
        <f>K99/H97</f>
        <v>2.0380000000001019E-4</v>
      </c>
      <c r="M99" s="244">
        <f>IF(H99=0,IF(F99=0,0,TEXT(F99,"$#######;($########)")),(F99-H99)/ABS(H99))</f>
        <v>3.0397947616492183E-3</v>
      </c>
      <c r="N99" s="2"/>
      <c r="O99" s="2"/>
      <c r="P99" s="2"/>
      <c r="Q99" s="2"/>
    </row>
    <row r="100" spans="1:18" ht="12.75">
      <c r="B100" s="130" t="s">
        <v>377</v>
      </c>
      <c r="C100" s="130"/>
      <c r="D100" s="236">
        <f>-IF(D97&lt;PIStart.Single,0,IF(D97&lt;PIEnd.Single,(MaxCred.Single-0)/(PIEnd.Single-PIStart.Single)*(D97-PIStart.Single)+0,IF(D97&lt;POStart.Single,MaxCred.Single,IF(D97&lt;POEnd.Single,(0-MaxCred.Single)/(POEnd.Single-POStart.Single)*(D97-POStart.Single)+MaxCred.Single,0))))</f>
        <v>0</v>
      </c>
      <c r="E100" s="236">
        <f>-IF(E97&lt;PIStart.Single,0,IF(E97&lt;PIEnd.Single,(MaxCred.Single-0)/(PIEnd.Single-PIStart.Single)*(E97-PIStart.Single)+0,IF(E97&lt;POStart.Single,MaxCred.Single,IF(E97&lt;POEnd.Single,(0-MaxCred.Single)/(POEnd.Single-POStart.Single)*(E97-POStart.Single)+MaxCred.Single,0))))</f>
        <v>0</v>
      </c>
      <c r="F100" s="236">
        <f>D100+E100</f>
        <v>0</v>
      </c>
      <c r="G100" s="235"/>
      <c r="H100" s="236">
        <f>-IF(H97&lt;PIStart.MFJ,0,IF(H97&lt;PIEnd.MFJ,(MaxCred.MFJ-0)/(PIEnd.MFJ-PIStart.MFJ)*(H97-PIStart.MFJ)+0,IF(H97&lt;POStart.MFJ,MaxCred.MFJ,IF(H97&lt;POEnd.MFJ,(0-MaxCred.MFJ)/(POEnd.MFJ-POStart.MFJ)*(H97-POStart.MFJ)+MaxCred.MFJ,0))))</f>
        <v>0</v>
      </c>
      <c r="I100" s="5"/>
      <c r="J100" s="343" t="s">
        <v>629</v>
      </c>
      <c r="K100" s="222">
        <f>F100-H100</f>
        <v>0</v>
      </c>
      <c r="L100" s="223">
        <f>K100/H97</f>
        <v>0</v>
      </c>
      <c r="M100" s="244"/>
      <c r="N100" s="2"/>
      <c r="O100" s="2"/>
      <c r="P100" s="2"/>
      <c r="Q100" s="2"/>
    </row>
    <row r="101" spans="1:18" ht="13.5">
      <c r="B101" s="172" t="s">
        <v>362</v>
      </c>
      <c r="C101" s="28"/>
      <c r="D101" s="190">
        <f>D99+D100</f>
        <v>936.29</v>
      </c>
      <c r="E101" s="190">
        <f>E99+E100</f>
        <v>2426.1000000000004</v>
      </c>
      <c r="F101" s="237">
        <f>D101+E101</f>
        <v>3362.3900000000003</v>
      </c>
      <c r="G101" s="190"/>
      <c r="H101" s="238">
        <f>H99+H100</f>
        <v>3352.2</v>
      </c>
      <c r="I101" s="145"/>
      <c r="J101" s="343" t="s">
        <v>628</v>
      </c>
      <c r="K101" s="163">
        <f>F101-H101</f>
        <v>10.190000000000509</v>
      </c>
      <c r="L101" s="164">
        <f>K101/H97</f>
        <v>2.0380000000001019E-4</v>
      </c>
      <c r="M101" s="244">
        <f>IF(H101=0,IF(F101=0,0,TEXT(F101,"$#######;($########)")),(F101-H101)/ABS(H101))</f>
        <v>3.0397947616492183E-3</v>
      </c>
      <c r="N101" s="2"/>
      <c r="O101" s="2"/>
      <c r="P101" s="2"/>
      <c r="Q101" s="2"/>
    </row>
    <row r="102" spans="1:18" ht="13.5">
      <c r="C102" s="226">
        <v>2004</v>
      </c>
      <c r="G102" s="226">
        <v>2004</v>
      </c>
      <c r="I102" s="145"/>
      <c r="J102" s="342" t="s">
        <v>252</v>
      </c>
      <c r="K102" s="164"/>
      <c r="L102" s="244"/>
      <c r="M102" s="2"/>
      <c r="N102" s="2"/>
      <c r="O102" s="2"/>
      <c r="P102" s="2"/>
      <c r="Q102" s="2"/>
    </row>
    <row r="103" spans="1:18" ht="13.5">
      <c r="B103" s="314" t="s">
        <v>552</v>
      </c>
      <c r="I103" s="145"/>
      <c r="J103" s="165" t="s">
        <v>989</v>
      </c>
      <c r="K103" s="164"/>
      <c r="L103" s="244"/>
      <c r="M103" s="2"/>
      <c r="N103" s="2"/>
      <c r="O103" s="2"/>
      <c r="P103" s="2"/>
      <c r="Q103" s="2"/>
    </row>
    <row r="104" spans="1:18" ht="13.5">
      <c r="B104" s="314"/>
      <c r="I104" s="145"/>
      <c r="J104" s="165" t="s">
        <v>835</v>
      </c>
      <c r="K104" s="164"/>
      <c r="L104" s="244"/>
      <c r="M104" s="2"/>
      <c r="N104" s="2"/>
      <c r="O104" s="2"/>
      <c r="P104" s="2"/>
      <c r="Q104" s="2"/>
    </row>
    <row r="105" spans="1:18" ht="12.75">
      <c r="B105" s="130"/>
      <c r="C105" s="130"/>
      <c r="D105" s="219"/>
      <c r="E105" s="219"/>
      <c r="F105" s="220"/>
      <c r="G105" s="182"/>
      <c r="H105" s="221"/>
      <c r="K105" s="164"/>
      <c r="L105" s="170"/>
      <c r="M105" s="2"/>
      <c r="N105" s="2"/>
      <c r="O105" s="2"/>
      <c r="P105" s="2"/>
      <c r="Q105" s="2"/>
    </row>
    <row r="106" spans="1:18" ht="12.75">
      <c r="B106" s="188" t="s">
        <v>577</v>
      </c>
      <c r="C106" s="172"/>
      <c r="D106" s="172"/>
      <c r="E106" s="172"/>
      <c r="F106" s="172"/>
      <c r="G106" s="172"/>
      <c r="H106" s="172"/>
      <c r="I106" s="172"/>
      <c r="J106" s="172"/>
      <c r="K106" s="172"/>
      <c r="L106" s="172"/>
      <c r="M106" s="172"/>
      <c r="N106" s="172"/>
      <c r="O106" s="172"/>
      <c r="P106" s="172"/>
      <c r="Q106" s="2"/>
      <c r="R106" s="2"/>
    </row>
    <row r="107" spans="1:18" ht="12.75">
      <c r="A107" s="173" t="s">
        <v>242</v>
      </c>
      <c r="B107" s="2"/>
      <c r="C107" s="22" t="s">
        <v>183</v>
      </c>
      <c r="D107" s="2"/>
      <c r="E107" s="2"/>
      <c r="F107" s="2"/>
      <c r="G107" s="2"/>
      <c r="H107" s="2"/>
      <c r="I107" s="2"/>
      <c r="J107" s="2"/>
      <c r="K107" s="2"/>
      <c r="L107" s="2"/>
      <c r="M107" s="2"/>
      <c r="N107" s="2"/>
      <c r="O107" s="2"/>
      <c r="P107" s="2"/>
      <c r="Q107" s="2"/>
      <c r="R107" s="2"/>
    </row>
    <row r="108" spans="1:18" ht="12.75">
      <c r="A108" s="173" t="s">
        <v>249</v>
      </c>
      <c r="B108" s="2"/>
      <c r="C108" s="123" t="s">
        <v>296</v>
      </c>
      <c r="D108" s="2"/>
      <c r="E108" s="2"/>
      <c r="F108" s="21" t="s">
        <v>380</v>
      </c>
      <c r="G108" s="2"/>
      <c r="H108" s="2"/>
      <c r="I108" s="2"/>
      <c r="J108" s="2"/>
      <c r="K108" s="2"/>
      <c r="L108" s="2"/>
      <c r="M108" s="2"/>
      <c r="N108" s="2"/>
      <c r="O108" s="2"/>
      <c r="P108" s="2"/>
      <c r="Q108" s="2"/>
      <c r="R108" s="2"/>
    </row>
    <row r="109" spans="1:18" ht="13.5" thickBot="1">
      <c r="A109" s="174">
        <f>InflateFactr</f>
        <v>1.3380000000000001</v>
      </c>
      <c r="B109" s="2"/>
      <c r="C109" s="123" t="s">
        <v>296</v>
      </c>
      <c r="D109" s="21" t="s">
        <v>142</v>
      </c>
      <c r="E109" s="21" t="s">
        <v>143</v>
      </c>
      <c r="F109" s="21" t="s">
        <v>201</v>
      </c>
      <c r="G109" s="2"/>
      <c r="H109" s="2" t="s">
        <v>144</v>
      </c>
      <c r="I109" s="226">
        <v>2004</v>
      </c>
      <c r="J109" s="398" t="s">
        <v>221</v>
      </c>
      <c r="K109" s="398"/>
      <c r="L109" s="398"/>
      <c r="M109" s="398"/>
      <c r="N109" s="2"/>
      <c r="O109" s="2"/>
      <c r="P109" s="2"/>
      <c r="Q109" s="2"/>
      <c r="R109" s="2"/>
    </row>
    <row r="110" spans="1:18" ht="14.25" thickTop="1" thickBot="1">
      <c r="A110" s="160" t="s">
        <v>251</v>
      </c>
      <c r="B110" s="22" t="s">
        <v>174</v>
      </c>
      <c r="C110" s="146">
        <v>0.2</v>
      </c>
      <c r="D110" s="189">
        <f>C110*F110</f>
        <v>14000</v>
      </c>
      <c r="E110" s="189">
        <f>F110-D110</f>
        <v>56000</v>
      </c>
      <c r="F110" s="162">
        <v>70000</v>
      </c>
      <c r="G110" s="102" t="s">
        <v>203</v>
      </c>
      <c r="H110" s="189">
        <f>F110</f>
        <v>70000</v>
      </c>
      <c r="I110" s="103"/>
      <c r="K110" s="98"/>
      <c r="L110" s="99" t="s">
        <v>121</v>
      </c>
      <c r="M110" s="21" t="s">
        <v>146</v>
      </c>
      <c r="N110" s="2"/>
      <c r="O110" s="2"/>
      <c r="P110" s="2"/>
      <c r="Q110" s="2"/>
      <c r="R110" s="2"/>
    </row>
    <row r="111" spans="1:18" ht="13.5" thickTop="1">
      <c r="B111" s="22" t="s">
        <v>175</v>
      </c>
      <c r="C111" s="2"/>
      <c r="D111" s="189">
        <f>IF(D110-Single.Exem.Plus.SD&lt;0,0,D110-Single.Exem.Plus.SD)</f>
        <v>3362.8999999999996</v>
      </c>
      <c r="E111" s="189">
        <f>IF(E110-Single.Exem.Plus.SD&lt;0,0,E110-Single.Exem.Plus.SD)</f>
        <v>45362.9</v>
      </c>
      <c r="F111" s="189">
        <f>D111+E111</f>
        <v>48725.8</v>
      </c>
      <c r="G111" s="5"/>
      <c r="H111" s="189">
        <f>IF(H110-MFJ.Exem.Plus.SD&lt;0,0,H110-MFJ.Exem.Plus.SD)</f>
        <v>48725.8</v>
      </c>
      <c r="I111" s="5"/>
      <c r="K111" s="98" t="s">
        <v>147</v>
      </c>
      <c r="L111" s="107" t="s">
        <v>202</v>
      </c>
      <c r="M111" s="21" t="s">
        <v>148</v>
      </c>
      <c r="N111" s="2"/>
      <c r="O111" s="2"/>
      <c r="P111" s="2"/>
      <c r="Q111" s="2"/>
      <c r="R111" s="2"/>
    </row>
    <row r="112" spans="1:18" ht="12.75">
      <c r="B112" s="130" t="s">
        <v>361</v>
      </c>
      <c r="C112" s="130"/>
      <c r="D112" s="219">
        <f>IF(D111&lt;=0,0,VLOOKUP(D111,T.Single,4)+VLOOKUP(D111,T.Single,3)*(D111-VLOOKUP(D111,T.Single,1)))</f>
        <v>336.28999999999996</v>
      </c>
      <c r="E112" s="219">
        <f>IF(E111&lt;=0,0,VLOOKUP(E111,T.Single,4)+VLOOKUP(E111,T.Single,3)*(E111-VLOOKUP(E111,T.Single,1)))</f>
        <v>6975.5</v>
      </c>
      <c r="F112" s="221">
        <f>D112+E112</f>
        <v>7311.79</v>
      </c>
      <c r="G112" s="182"/>
      <c r="H112" s="221">
        <f>IF(H111&lt;=0,0,VLOOKUP(H111,T.MFJ,4)+VLOOKUP(H111,T.MFJ,3)*(H111-VLOOKUP(H111,T.MFJ,1)))</f>
        <v>6352.2</v>
      </c>
      <c r="I112" s="5"/>
      <c r="J112" s="343" t="s">
        <v>627</v>
      </c>
      <c r="K112" s="222">
        <f>F112-H112</f>
        <v>959.59000000000015</v>
      </c>
      <c r="L112" s="223">
        <f>K112/H110</f>
        <v>1.3708428571428573E-2</v>
      </c>
      <c r="M112" s="244">
        <f>IF(H112=0,IF(F112=0,0,TEXT(F112,"$#######;($########)")),(F112-H112)/ABS(H112))</f>
        <v>0.15106419823053432</v>
      </c>
      <c r="N112" s="2"/>
      <c r="O112" s="2"/>
      <c r="P112" s="2"/>
      <c r="Q112" s="2"/>
      <c r="R112" s="2"/>
    </row>
    <row r="113" spans="1:27" ht="12.75">
      <c r="A113" s="2"/>
      <c r="B113" s="130" t="s">
        <v>377</v>
      </c>
      <c r="C113" s="130"/>
      <c r="D113" s="236">
        <f>-IF(D110&lt;PIStart.Single,0,IF(D110&lt;PIEnd.Single,(MaxCred.Single-0)/(PIEnd.Single-PIStart.Single)*(D110-PIStart.Single)+0,IF(D110&lt;POStart.Single,MaxCred.Single,IF(D110&lt;POEnd.Single,(0-MaxCred.Single)/(POEnd.Single-POStart.Single)*(D110-POStart.Single)+MaxCred.Single,0))))</f>
        <v>-105.24789783889986</v>
      </c>
      <c r="E113" s="236">
        <f>-IF(E110&lt;PIStart.Single,0,IF(E110&lt;PIEnd.Single,(MaxCred.Single-0)/(PIEnd.Single-PIStart.Single)*(E110-PIStart.Single)+0,IF(E110&lt;POStart.Single,MaxCred.Single,IF(E110&lt;POEnd.Single,(0-MaxCred.Single)/(POEnd.Single-POStart.Single)*(E110-POStart.Single)+MaxCred.Single,0))))</f>
        <v>0</v>
      </c>
      <c r="F113" s="225">
        <f>D113+E113</f>
        <v>-105.24789783889986</v>
      </c>
      <c r="G113" s="235"/>
      <c r="H113" s="236">
        <f>-IF(H110&lt;PIStart.MFJ,0,IF(H110&lt;PIEnd.MFJ,(MaxCred.MFJ-0)/(PIEnd.MFJ-PIStart.MFJ)*(H110-PIStart.MFJ)+0,IF(H110&lt;POStart.MFJ,MaxCred.MFJ,IF(H110&lt;POEnd.MFJ,(0-MaxCred.MFJ)/(POEnd.MFJ-POStart.MFJ)*(H110-POStart.MFJ)+MaxCred.MFJ,0))))</f>
        <v>0</v>
      </c>
      <c r="I113" s="5"/>
      <c r="J113" s="343" t="s">
        <v>629</v>
      </c>
      <c r="K113" s="222">
        <f>F113-H113</f>
        <v>-105.24789783889986</v>
      </c>
      <c r="L113" s="223">
        <f>K113/H110</f>
        <v>-1.5035413976985693E-3</v>
      </c>
      <c r="M113" s="244"/>
      <c r="N113" s="2"/>
      <c r="O113" s="2"/>
      <c r="P113" s="2"/>
      <c r="Q113" s="2"/>
    </row>
    <row r="114" spans="1:27" ht="13.5">
      <c r="A114" s="2"/>
      <c r="B114" s="172" t="s">
        <v>362</v>
      </c>
      <c r="C114" s="28"/>
      <c r="D114" s="190">
        <f>D112+D113</f>
        <v>231.0421021611001</v>
      </c>
      <c r="E114" s="190">
        <f>E112+E113</f>
        <v>6975.5</v>
      </c>
      <c r="F114" s="237">
        <f>D114+E114</f>
        <v>7206.5421021611</v>
      </c>
      <c r="G114" s="190"/>
      <c r="H114" s="238">
        <f>H112+H113</f>
        <v>6352.2</v>
      </c>
      <c r="I114" s="145"/>
      <c r="J114" s="343" t="s">
        <v>628</v>
      </c>
      <c r="K114" s="163">
        <f>F114-H114</f>
        <v>854.34210216110023</v>
      </c>
      <c r="L114" s="164">
        <f>K114/H110</f>
        <v>1.2204887173730004E-2</v>
      </c>
      <c r="M114" s="244">
        <f>IF(H114=0,IF(F114=0,0,TEXT(F114,"$#######;($########)")),(F114-H114)/ABS(H114))</f>
        <v>0.13449546647792895</v>
      </c>
      <c r="N114" s="2"/>
      <c r="O114" s="2"/>
      <c r="P114" s="2"/>
      <c r="Q114" s="2"/>
    </row>
    <row r="115" spans="1:27" ht="13.5">
      <c r="A115" s="2"/>
      <c r="B115" s="2"/>
      <c r="C115" s="226">
        <v>2004</v>
      </c>
      <c r="D115" s="28"/>
      <c r="E115" s="7"/>
      <c r="F115" s="5"/>
      <c r="G115" s="226">
        <v>2004</v>
      </c>
      <c r="H115" s="5"/>
      <c r="I115" s="145"/>
      <c r="J115" s="342" t="s">
        <v>550</v>
      </c>
      <c r="L115" s="2"/>
      <c r="M115" s="2"/>
      <c r="N115" s="2"/>
      <c r="O115" s="2"/>
      <c r="P115" s="2"/>
      <c r="Q115" s="2"/>
    </row>
    <row r="116" spans="1:27" ht="13.5">
      <c r="A116" s="2"/>
      <c r="B116" s="314" t="s">
        <v>552</v>
      </c>
      <c r="C116" s="2"/>
      <c r="D116" s="28"/>
      <c r="E116" s="7"/>
      <c r="F116" s="5"/>
      <c r="G116" s="2"/>
      <c r="H116" s="5"/>
      <c r="I116" s="145"/>
      <c r="J116" s="165" t="s">
        <v>551</v>
      </c>
      <c r="L116" s="2"/>
      <c r="M116" s="2"/>
      <c r="N116" s="2"/>
      <c r="O116" s="2"/>
      <c r="P116" s="2"/>
      <c r="Q116" s="2"/>
    </row>
    <row r="117" spans="1:27" ht="13.5">
      <c r="A117" s="2"/>
      <c r="B117" s="2"/>
      <c r="D117" s="28"/>
      <c r="E117" s="7"/>
      <c r="F117" s="5"/>
      <c r="G117" s="28"/>
      <c r="H117" s="5"/>
      <c r="I117" s="145"/>
      <c r="J117" s="165" t="s">
        <v>990</v>
      </c>
      <c r="L117" s="2"/>
      <c r="M117" s="2"/>
      <c r="N117" s="2"/>
      <c r="O117" s="2"/>
      <c r="P117" s="2"/>
      <c r="Q117" s="2"/>
    </row>
    <row r="118" spans="1:27" ht="13.5">
      <c r="A118" s="143" t="s">
        <v>476</v>
      </c>
      <c r="B118" s="2"/>
      <c r="C118" s="283" t="str">
        <f>IF(C97=D97/F97,"OK","ERROR!")</f>
        <v>OK</v>
      </c>
      <c r="D118" s="283" t="str">
        <f>IF(F97=D97+E97,"OK","ERROR!")</f>
        <v>OK</v>
      </c>
      <c r="E118" s="283" t="str">
        <f>IF(D110=C110*F110,"OK","ERROR!")</f>
        <v>OK</v>
      </c>
      <c r="F118" s="283" t="str">
        <f>IF(E110=F110-D110,"OK","ERROR!")</f>
        <v>OK</v>
      </c>
      <c r="G118" s="283" t="str">
        <f>IF(AND(C118="OK",D118="OK",E118="OK",F118="OK"),"OK","ERROR!")</f>
        <v>OK</v>
      </c>
      <c r="H118" s="5"/>
      <c r="I118" s="145"/>
      <c r="J118" s="165" t="s">
        <v>711</v>
      </c>
      <c r="L118" s="2"/>
      <c r="M118" s="2"/>
      <c r="N118" s="2"/>
      <c r="O118" s="2"/>
      <c r="P118" s="2"/>
      <c r="Q118" s="2"/>
    </row>
    <row r="119" spans="1:27" ht="13.5">
      <c r="A119" s="143"/>
      <c r="B119" s="2"/>
      <c r="C119" s="2"/>
      <c r="D119" s="2"/>
      <c r="E119" s="2"/>
      <c r="F119" s="2"/>
      <c r="G119" s="2"/>
      <c r="H119" s="5"/>
      <c r="I119" s="145"/>
      <c r="J119" s="143" t="s">
        <v>712</v>
      </c>
      <c r="L119" s="2"/>
      <c r="M119" s="2"/>
      <c r="N119" s="2"/>
      <c r="O119" s="2"/>
      <c r="P119" s="2"/>
      <c r="Q119" s="2"/>
    </row>
    <row r="120" spans="1:27" ht="13.5">
      <c r="A120" s="143"/>
      <c r="B120" s="2"/>
      <c r="C120" s="2"/>
      <c r="D120" s="2"/>
      <c r="E120" s="2"/>
      <c r="F120" s="2"/>
      <c r="G120" s="2"/>
      <c r="H120" s="5"/>
      <c r="I120" s="145"/>
      <c r="J120" s="143" t="s">
        <v>742</v>
      </c>
      <c r="L120" s="2"/>
      <c r="M120" s="2"/>
      <c r="N120" s="2"/>
      <c r="O120" s="2"/>
      <c r="P120" s="2"/>
      <c r="Q120" s="2"/>
    </row>
    <row r="121" spans="1:27" ht="13.5">
      <c r="A121" s="143"/>
      <c r="B121" s="2"/>
      <c r="C121" s="2"/>
      <c r="D121" s="2"/>
      <c r="E121" s="2"/>
      <c r="F121" s="2"/>
      <c r="G121" s="2"/>
      <c r="H121" s="5"/>
      <c r="I121" s="145"/>
      <c r="J121" s="143" t="s">
        <v>714</v>
      </c>
      <c r="L121" s="2"/>
      <c r="M121" s="2"/>
      <c r="N121" s="2"/>
      <c r="O121" s="2"/>
      <c r="P121" s="2"/>
      <c r="Q121" s="2"/>
    </row>
    <row r="122" spans="1:27" ht="13.5">
      <c r="A122" s="2"/>
      <c r="B122" s="2"/>
      <c r="C122" s="28"/>
      <c r="D122" s="28"/>
      <c r="E122" s="7"/>
      <c r="F122" s="5"/>
      <c r="G122" s="28"/>
      <c r="H122" s="5"/>
      <c r="I122" s="9"/>
      <c r="K122" s="11"/>
      <c r="L122" s="2"/>
      <c r="M122" s="2"/>
      <c r="O122" s="2"/>
      <c r="P122" s="2"/>
      <c r="Q122" s="2"/>
    </row>
    <row r="123" spans="1:27" ht="18">
      <c r="A123" s="149" t="s">
        <v>890</v>
      </c>
      <c r="B123" s="149"/>
      <c r="C123" s="149"/>
      <c r="D123" s="149"/>
      <c r="E123" s="149"/>
      <c r="F123" s="149"/>
      <c r="G123" s="149"/>
      <c r="H123" s="149"/>
      <c r="I123" s="149"/>
      <c r="J123" s="149"/>
      <c r="K123" s="149"/>
      <c r="L123" s="149"/>
      <c r="M123" s="58"/>
      <c r="O123" s="58"/>
      <c r="P123" s="58"/>
      <c r="Q123" s="58"/>
      <c r="R123" s="58"/>
    </row>
    <row r="124" spans="1:27" ht="18">
      <c r="A124" s="149" t="s">
        <v>182</v>
      </c>
      <c r="B124" s="149"/>
      <c r="C124" s="149"/>
      <c r="D124" s="149"/>
      <c r="E124" s="149"/>
      <c r="F124" s="149"/>
      <c r="G124" s="149"/>
      <c r="H124" s="149"/>
      <c r="I124" s="149"/>
      <c r="J124" s="149"/>
      <c r="K124" s="149"/>
      <c r="L124" s="149"/>
    </row>
    <row r="125" spans="1:27" ht="13.5">
      <c r="A125" s="179" t="s">
        <v>257</v>
      </c>
      <c r="B125" s="2"/>
      <c r="C125" s="28"/>
      <c r="D125" s="28"/>
      <c r="E125" s="7"/>
      <c r="F125" s="5"/>
      <c r="G125" s="28"/>
      <c r="H125" s="5"/>
      <c r="I125" s="9"/>
      <c r="J125" s="10"/>
      <c r="K125" s="11"/>
      <c r="L125" s="2"/>
      <c r="M125" s="2"/>
      <c r="N125" s="2"/>
      <c r="O125" s="131"/>
      <c r="P125" s="245"/>
      <c r="Q125" s="245"/>
      <c r="R125" s="245"/>
      <c r="S125" s="245"/>
      <c r="T125" s="245"/>
      <c r="U125" s="245"/>
      <c r="V125" s="245"/>
      <c r="W125" s="245"/>
      <c r="X125" s="245"/>
      <c r="Y125" s="31"/>
    </row>
    <row r="126" spans="1:27" ht="13.5">
      <c r="A126" s="179"/>
      <c r="B126" s="2"/>
      <c r="C126" s="28"/>
      <c r="D126" s="28"/>
      <c r="E126" s="7"/>
      <c r="F126" s="5"/>
      <c r="G126" s="28"/>
      <c r="H126" s="5"/>
      <c r="I126" s="9"/>
      <c r="J126" s="10"/>
      <c r="K126" s="11"/>
      <c r="L126" s="2"/>
      <c r="M126" s="2"/>
      <c r="N126" s="113" t="s">
        <v>882</v>
      </c>
      <c r="O126" s="131"/>
      <c r="P126" s="245"/>
      <c r="Q126" s="245"/>
      <c r="R126" s="245"/>
      <c r="S126" s="245"/>
      <c r="T126" s="245"/>
      <c r="U126" s="245"/>
      <c r="V126" s="113" t="s">
        <v>882</v>
      </c>
      <c r="W126" s="245"/>
      <c r="X126" s="245"/>
      <c r="Y126" s="31" t="s">
        <v>979</v>
      </c>
    </row>
    <row r="127" spans="1:27" ht="12.75">
      <c r="A127" s="2"/>
      <c r="B127" s="2"/>
      <c r="C127" s="2"/>
      <c r="D127" s="2"/>
      <c r="E127" s="2"/>
      <c r="F127" s="2"/>
      <c r="G127" s="2"/>
      <c r="H127" s="2"/>
      <c r="I127" s="2"/>
      <c r="J127" s="2"/>
      <c r="K127" s="2"/>
      <c r="L127" s="2"/>
      <c r="M127" s="2"/>
      <c r="N127" s="2"/>
      <c r="O127" s="131"/>
      <c r="P127" s="245"/>
      <c r="Q127" s="245"/>
      <c r="R127" s="245"/>
      <c r="S127" s="245"/>
      <c r="T127" s="245"/>
      <c r="U127" s="245"/>
      <c r="V127" s="245"/>
      <c r="W127" s="245"/>
      <c r="X127" s="245"/>
      <c r="Y127" s="31" t="s">
        <v>980</v>
      </c>
    </row>
    <row r="128" spans="1:27" ht="12.75">
      <c r="B128" s="23" t="s">
        <v>284</v>
      </c>
      <c r="C128" s="1"/>
      <c r="D128" s="1"/>
      <c r="E128" s="1"/>
      <c r="F128" s="1"/>
      <c r="G128" s="1"/>
      <c r="H128" s="1"/>
      <c r="I128" s="1"/>
      <c r="J128" s="1"/>
      <c r="K128" s="1"/>
      <c r="L128" s="1"/>
      <c r="M128" s="2"/>
      <c r="N128" s="2"/>
      <c r="O128" s="131"/>
      <c r="P128" s="245"/>
      <c r="Q128" s="245"/>
      <c r="R128" s="245"/>
      <c r="S128" s="245"/>
      <c r="T128" s="245"/>
      <c r="U128" s="245"/>
      <c r="V128" s="245"/>
      <c r="W128" s="245"/>
      <c r="X128" s="245"/>
      <c r="Z128" s="265" t="s">
        <v>180</v>
      </c>
      <c r="AA128" s="161"/>
    </row>
    <row r="129" spans="1:27" ht="12.75">
      <c r="A129" s="186"/>
      <c r="B129" s="158" t="s">
        <v>250</v>
      </c>
      <c r="C129" s="130"/>
      <c r="D129" s="130"/>
      <c r="E129" s="130"/>
      <c r="F129" s="130"/>
      <c r="G129" s="130"/>
      <c r="H129" s="130"/>
      <c r="I129" s="130"/>
      <c r="J129" s="130"/>
      <c r="K129" s="130"/>
      <c r="L129" s="130"/>
      <c r="M129" s="2"/>
      <c r="N129" s="2"/>
      <c r="O129" s="131"/>
      <c r="P129" s="245"/>
      <c r="Q129" s="245"/>
      <c r="R129" s="245"/>
      <c r="S129" s="245"/>
      <c r="T129" s="245"/>
      <c r="U129" s="245"/>
      <c r="V129" s="245"/>
      <c r="W129" s="245"/>
      <c r="X129" s="245"/>
      <c r="Z129" s="247"/>
      <c r="AA129" s="207" t="s">
        <v>35</v>
      </c>
    </row>
    <row r="130" spans="1:27" ht="12.75">
      <c r="A130" s="330" t="s">
        <v>257</v>
      </c>
      <c r="C130" s="96" t="s">
        <v>111</v>
      </c>
      <c r="D130" s="2"/>
      <c r="E130" s="2"/>
      <c r="F130" s="2"/>
      <c r="G130" s="2"/>
      <c r="H130" s="2"/>
      <c r="I130" s="2"/>
      <c r="J130" s="2"/>
      <c r="K130" s="2"/>
      <c r="L130" s="12"/>
      <c r="M130" s="2"/>
      <c r="N130" s="2"/>
      <c r="O130" s="3" t="s">
        <v>437</v>
      </c>
      <c r="P130" s="2"/>
      <c r="Q130" s="2"/>
      <c r="Y130" s="207" t="s">
        <v>201</v>
      </c>
      <c r="Z130" s="207" t="s">
        <v>35</v>
      </c>
      <c r="AA130" s="207" t="s">
        <v>431</v>
      </c>
    </row>
    <row r="131" spans="1:27" ht="12.75">
      <c r="B131" s="199">
        <f>K114</f>
        <v>854.34210216110023</v>
      </c>
      <c r="C131" s="20">
        <v>0</v>
      </c>
      <c r="D131" s="20">
        <v>0.05</v>
      </c>
      <c r="E131" s="20">
        <v>0.1</v>
      </c>
      <c r="F131" s="20">
        <v>0.15</v>
      </c>
      <c r="G131" s="20">
        <v>0.2</v>
      </c>
      <c r="H131" s="20">
        <v>0.25</v>
      </c>
      <c r="I131" s="20">
        <v>0.3</v>
      </c>
      <c r="J131" s="20">
        <v>0.35</v>
      </c>
      <c r="K131" s="20">
        <v>0.4</v>
      </c>
      <c r="L131" s="20">
        <v>0.45</v>
      </c>
      <c r="M131" s="20">
        <v>0.5</v>
      </c>
      <c r="N131" s="2"/>
      <c r="O131" s="2"/>
      <c r="P131" s="2"/>
      <c r="Q131" s="2"/>
      <c r="R131" s="2"/>
      <c r="Y131" s="207" t="s">
        <v>432</v>
      </c>
      <c r="Z131" s="207" t="s">
        <v>151</v>
      </c>
      <c r="AA131" s="207" t="s">
        <v>202</v>
      </c>
    </row>
    <row r="132" spans="1:27" ht="12.75">
      <c r="A132" s="173" t="s">
        <v>242</v>
      </c>
      <c r="B132" s="335">
        <v>1E-3</v>
      </c>
      <c r="C132" s="245">
        <f t="dataTable" ref="C132:M179" dt2D="1" dtr="1" r1="C110" r2="F110" ca="1"/>
        <v>0</v>
      </c>
      <c r="D132" s="245">
        <v>0</v>
      </c>
      <c r="E132" s="245">
        <v>0</v>
      </c>
      <c r="F132" s="245">
        <v>0</v>
      </c>
      <c r="G132" s="245">
        <v>0</v>
      </c>
      <c r="H132" s="245">
        <v>0</v>
      </c>
      <c r="I132" s="245">
        <v>0</v>
      </c>
      <c r="J132" s="245">
        <v>0</v>
      </c>
      <c r="K132" s="245">
        <v>0</v>
      </c>
      <c r="L132" s="245">
        <v>0</v>
      </c>
      <c r="M132" s="245">
        <v>0</v>
      </c>
      <c r="N132" s="2"/>
      <c r="O132" s="188" t="s">
        <v>285</v>
      </c>
      <c r="P132" s="161"/>
      <c r="Q132" s="161"/>
      <c r="R132" s="161"/>
      <c r="S132" s="161"/>
      <c r="T132" s="161"/>
      <c r="U132" s="161"/>
      <c r="V132" s="161"/>
      <c r="W132" s="161"/>
      <c r="Y132" s="335">
        <f t="shared" ref="Y132:Y163" si="7">B132</f>
        <v>1E-3</v>
      </c>
      <c r="Z132" s="245">
        <f t="shared" ref="Z132:Z179" si="8">AVERAGE(C132:M132)</f>
        <v>0</v>
      </c>
      <c r="AA132" s="244">
        <f>Z132/Y132</f>
        <v>0</v>
      </c>
    </row>
    <row r="133" spans="1:27" ht="12.75">
      <c r="A133" s="173" t="s">
        <v>249</v>
      </c>
      <c r="B133" s="131">
        <v>10000</v>
      </c>
      <c r="C133" s="245">
        <v>102.51866404715122</v>
      </c>
      <c r="D133" s="245">
        <v>25.972957355830317</v>
      </c>
      <c r="E133" s="245">
        <v>-50.572749335490585</v>
      </c>
      <c r="F133" s="245">
        <v>-122.27601987749915</v>
      </c>
      <c r="G133" s="245">
        <v>-160.51131399514622</v>
      </c>
      <c r="H133" s="245">
        <v>-198.74660811279318</v>
      </c>
      <c r="I133" s="245">
        <v>-236.98190223044026</v>
      </c>
      <c r="J133" s="245">
        <v>-250.4560198774991</v>
      </c>
      <c r="K133" s="245">
        <v>-250.4560198774991</v>
      </c>
      <c r="L133" s="245">
        <v>-250.4560198774991</v>
      </c>
      <c r="M133" s="245">
        <v>-250.4560198774991</v>
      </c>
      <c r="N133" s="2"/>
      <c r="O133" s="195" t="s">
        <v>269</v>
      </c>
      <c r="P133" s="161"/>
      <c r="Q133" s="161"/>
      <c r="R133" s="161"/>
      <c r="S133" s="161"/>
      <c r="T133" s="161"/>
      <c r="U133" s="161"/>
      <c r="V133" s="161"/>
      <c r="Y133" s="264">
        <f t="shared" si="7"/>
        <v>10000</v>
      </c>
      <c r="Z133" s="245">
        <f t="shared" si="8"/>
        <v>-149.31100469621677</v>
      </c>
      <c r="AA133" s="244">
        <f>Z133/Y133</f>
        <v>-1.4931100469621678E-2</v>
      </c>
    </row>
    <row r="134" spans="1:27" ht="12.75">
      <c r="A134" s="174">
        <f>InflateFactr</f>
        <v>1.3380000000000001</v>
      </c>
      <c r="B134" s="131">
        <v>20000</v>
      </c>
      <c r="C134" s="245">
        <v>936.29</v>
      </c>
      <c r="D134" s="245">
        <v>759.81941176470582</v>
      </c>
      <c r="E134" s="245">
        <v>583.34882352941167</v>
      </c>
      <c r="F134" s="245">
        <v>406.87823529411759</v>
      </c>
      <c r="G134" s="245">
        <v>230.40764705882344</v>
      </c>
      <c r="H134" s="245">
        <v>25.309986131977212</v>
      </c>
      <c r="I134" s="245">
        <v>-227.78142725066465</v>
      </c>
      <c r="J134" s="245">
        <v>-467.39872298624772</v>
      </c>
      <c r="K134" s="245">
        <v>-644.01954813359544</v>
      </c>
      <c r="L134" s="245">
        <v>-787.17239685658183</v>
      </c>
      <c r="M134" s="245">
        <v>-823.46239685658179</v>
      </c>
      <c r="N134" s="2"/>
      <c r="O134" s="158" t="s">
        <v>250</v>
      </c>
      <c r="X134" s="207" t="s">
        <v>35</v>
      </c>
      <c r="Y134" s="264">
        <f t="shared" si="7"/>
        <v>20000</v>
      </c>
      <c r="Z134" s="245">
        <f t="shared" si="8"/>
        <v>-0.7073080276942082</v>
      </c>
      <c r="AA134" s="244">
        <f t="shared" ref="AA134:AA179" si="9">Z134/Y134</f>
        <v>-3.5365401384710413E-5</v>
      </c>
    </row>
    <row r="135" spans="1:27" ht="12.75">
      <c r="A135" s="160" t="s">
        <v>251</v>
      </c>
      <c r="B135" s="131">
        <v>30000</v>
      </c>
      <c r="C135" s="245">
        <v>1553.5200000000004</v>
      </c>
      <c r="D135" s="245">
        <v>1213.8141176470594</v>
      </c>
      <c r="E135" s="245">
        <v>874.10823529411755</v>
      </c>
      <c r="F135" s="245">
        <v>534.40235294117656</v>
      </c>
      <c r="G135" s="245">
        <v>194.69647058823512</v>
      </c>
      <c r="H135" s="245">
        <v>-93.300000000000068</v>
      </c>
      <c r="I135" s="245">
        <v>-284.83202357563869</v>
      </c>
      <c r="J135" s="245">
        <v>-359.71078585461692</v>
      </c>
      <c r="K135" s="245">
        <v>-258.48954813359535</v>
      </c>
      <c r="L135" s="245">
        <v>-143.55831041257375</v>
      </c>
      <c r="M135" s="245">
        <v>-57.254145383104287</v>
      </c>
      <c r="N135" s="2"/>
      <c r="O135" s="8"/>
      <c r="P135" s="96" t="s">
        <v>575</v>
      </c>
      <c r="X135" s="207" t="s">
        <v>431</v>
      </c>
      <c r="Y135" s="264">
        <f t="shared" si="7"/>
        <v>30000</v>
      </c>
      <c r="Z135" s="245">
        <f t="shared" si="8"/>
        <v>288.49057846464183</v>
      </c>
      <c r="AA135" s="244">
        <f t="shared" si="9"/>
        <v>9.6163526154880614E-3</v>
      </c>
    </row>
    <row r="136" spans="1:27" ht="12.75">
      <c r="B136" s="131">
        <v>40000</v>
      </c>
      <c r="C136" s="245">
        <v>2053.52</v>
      </c>
      <c r="D136" s="245">
        <v>1600.5788235294117</v>
      </c>
      <c r="E136" s="245">
        <v>1147.6376470588234</v>
      </c>
      <c r="F136" s="245">
        <v>694.69647058823512</v>
      </c>
      <c r="G136" s="245">
        <v>331.70000000000027</v>
      </c>
      <c r="H136" s="245">
        <v>141.78880157170943</v>
      </c>
      <c r="I136" s="245">
        <v>131.32045186640516</v>
      </c>
      <c r="J136" s="245">
        <v>184.56210216110003</v>
      </c>
      <c r="K136" s="245">
        <v>189.80999999999995</v>
      </c>
      <c r="L136" s="245">
        <v>89.809999999999945</v>
      </c>
      <c r="M136" s="245">
        <v>0</v>
      </c>
      <c r="N136" s="226">
        <v>2004</v>
      </c>
      <c r="O136" s="199">
        <f>K114</f>
        <v>854.34210216110023</v>
      </c>
      <c r="P136" s="193">
        <v>0</v>
      </c>
      <c r="Q136" s="193">
        <v>0.1</v>
      </c>
      <c r="R136" s="193">
        <v>0.2</v>
      </c>
      <c r="S136" s="193">
        <v>0.3</v>
      </c>
      <c r="T136" s="193">
        <v>0.4</v>
      </c>
      <c r="U136" s="193">
        <v>0.5</v>
      </c>
      <c r="W136" s="193" t="s">
        <v>35</v>
      </c>
      <c r="X136" s="207" t="s">
        <v>202</v>
      </c>
      <c r="Y136" s="264">
        <f t="shared" si="7"/>
        <v>40000</v>
      </c>
      <c r="Z136" s="245">
        <f t="shared" si="8"/>
        <v>596.85675425233489</v>
      </c>
      <c r="AA136" s="244">
        <f t="shared" si="9"/>
        <v>1.4921418856308372E-2</v>
      </c>
    </row>
    <row r="137" spans="1:27" s="128" customFormat="1" ht="12.75">
      <c r="B137" s="134">
        <v>50000</v>
      </c>
      <c r="C137" s="245">
        <v>2123.3000000000002</v>
      </c>
      <c r="D137" s="245">
        <v>1507.7235294117654</v>
      </c>
      <c r="E137" s="245">
        <v>941.54705882353028</v>
      </c>
      <c r="F137" s="245">
        <v>427.08000000000038</v>
      </c>
      <c r="G137" s="245">
        <v>162.16880157170908</v>
      </c>
      <c r="H137" s="245">
        <v>165.01086444007842</v>
      </c>
      <c r="I137" s="245">
        <v>231.5629273084478</v>
      </c>
      <c r="J137" s="245">
        <v>135.19000000000051</v>
      </c>
      <c r="K137" s="245">
        <v>10.190000000000509</v>
      </c>
      <c r="L137" s="245">
        <v>0</v>
      </c>
      <c r="M137" s="245">
        <v>0</v>
      </c>
      <c r="N137" s="130"/>
      <c r="O137" s="194">
        <v>20000</v>
      </c>
      <c r="P137" s="245">
        <f t="dataTable" ref="P137:U143" dt2D="1" dtr="1" r1="C110" r2="F110" ca="1"/>
        <v>936.29</v>
      </c>
      <c r="Q137" s="245">
        <v>583.34882352941167</v>
      </c>
      <c r="R137" s="245">
        <v>230.40764705882344</v>
      </c>
      <c r="S137" s="245">
        <v>-227.78142725066465</v>
      </c>
      <c r="T137" s="245">
        <v>-644.01954813359544</v>
      </c>
      <c r="U137" s="245">
        <v>-823.46239685658179</v>
      </c>
      <c r="W137" s="245">
        <f>AVERAGE(P137:U137)</f>
        <v>9.1305163912322005</v>
      </c>
      <c r="X137" s="244">
        <f>W137/O137</f>
        <v>4.5652581956161003E-4</v>
      </c>
      <c r="Y137" s="264">
        <f t="shared" si="7"/>
        <v>50000</v>
      </c>
      <c r="Z137" s="245">
        <f t="shared" si="8"/>
        <v>518.52483468686648</v>
      </c>
      <c r="AA137" s="244">
        <f t="shared" si="9"/>
        <v>1.037049669373733E-2</v>
      </c>
    </row>
    <row r="138" spans="1:27" ht="12.75">
      <c r="A138" s="226">
        <v>2004</v>
      </c>
      <c r="B138" s="131">
        <v>60000</v>
      </c>
      <c r="C138" s="245">
        <v>3123.2999999999993</v>
      </c>
      <c r="D138" s="245">
        <v>2143.8882352941173</v>
      </c>
      <c r="E138" s="245">
        <v>1164.4764705882344</v>
      </c>
      <c r="F138" s="245">
        <v>384.9479764243606</v>
      </c>
      <c r="G138" s="245">
        <v>151.70045186640436</v>
      </c>
      <c r="H138" s="245">
        <v>231.5629273084478</v>
      </c>
      <c r="I138" s="245">
        <v>110.1899999999996</v>
      </c>
      <c r="J138" s="245">
        <v>0</v>
      </c>
      <c r="K138" s="245">
        <v>0</v>
      </c>
      <c r="L138" s="245">
        <v>0</v>
      </c>
      <c r="M138" s="245">
        <v>0</v>
      </c>
      <c r="N138" s="2"/>
      <c r="O138" s="183">
        <v>40000</v>
      </c>
      <c r="P138" s="245">
        <v>2053.52</v>
      </c>
      <c r="Q138" s="245">
        <v>1147.6376470588234</v>
      </c>
      <c r="R138" s="245">
        <v>331.70000000000027</v>
      </c>
      <c r="S138" s="245">
        <v>131.32045186640516</v>
      </c>
      <c r="T138" s="245">
        <v>189.80999999999995</v>
      </c>
      <c r="U138" s="245">
        <v>0</v>
      </c>
      <c r="V138" s="128"/>
      <c r="W138" s="245">
        <f t="shared" ref="W138:W143" si="10">AVERAGE(P138:U138)</f>
        <v>642.33134982087142</v>
      </c>
      <c r="X138" s="244">
        <f t="shared" ref="X138:X143" si="11">W138/O138</f>
        <v>1.6058283745521786E-2</v>
      </c>
      <c r="Y138" s="264">
        <f t="shared" si="7"/>
        <v>60000</v>
      </c>
      <c r="Z138" s="245">
        <f t="shared" si="8"/>
        <v>664.55146013468755</v>
      </c>
      <c r="AA138" s="244">
        <f t="shared" si="9"/>
        <v>1.1075857668911459E-2</v>
      </c>
    </row>
    <row r="139" spans="1:27" ht="12.75">
      <c r="B139" s="131">
        <v>70000</v>
      </c>
      <c r="C139" s="245">
        <v>4123.3</v>
      </c>
      <c r="D139" s="245">
        <v>2980.6529411764704</v>
      </c>
      <c r="E139" s="245">
        <v>1851.4800000000005</v>
      </c>
      <c r="F139" s="245">
        <v>1124.8792141453832</v>
      </c>
      <c r="G139" s="245">
        <v>854.34210216110023</v>
      </c>
      <c r="H139" s="245">
        <v>434.59000000000015</v>
      </c>
      <c r="I139" s="245">
        <v>0</v>
      </c>
      <c r="J139" s="245">
        <v>0</v>
      </c>
      <c r="K139" s="245">
        <v>0</v>
      </c>
      <c r="L139" s="245">
        <v>0</v>
      </c>
      <c r="M139" s="245">
        <v>0</v>
      </c>
      <c r="N139" s="2"/>
      <c r="O139" s="183">
        <v>60000</v>
      </c>
      <c r="P139" s="245">
        <v>3123.2999999999993</v>
      </c>
      <c r="Q139" s="245">
        <v>1164.4764705882344</v>
      </c>
      <c r="R139" s="245">
        <v>151.70045186640436</v>
      </c>
      <c r="S139" s="245">
        <v>110.1899999999996</v>
      </c>
      <c r="T139" s="245">
        <v>0</v>
      </c>
      <c r="U139" s="245">
        <v>0</v>
      </c>
      <c r="W139" s="245">
        <f t="shared" si="10"/>
        <v>758.27782040910631</v>
      </c>
      <c r="X139" s="244">
        <f t="shared" si="11"/>
        <v>1.2637963673485105E-2</v>
      </c>
      <c r="Y139" s="264">
        <f t="shared" si="7"/>
        <v>70000</v>
      </c>
      <c r="Z139" s="245">
        <f t="shared" si="8"/>
        <v>1033.5676597711777</v>
      </c>
      <c r="AA139" s="244">
        <f t="shared" si="9"/>
        <v>1.4765252282445395E-2</v>
      </c>
    </row>
    <row r="140" spans="1:27" ht="12.75">
      <c r="B140" s="131">
        <v>80000</v>
      </c>
      <c r="C140" s="245">
        <v>5123.2999999999984</v>
      </c>
      <c r="D140" s="245">
        <v>3817.4176470588236</v>
      </c>
      <c r="E140" s="245">
        <v>2601.4800000000005</v>
      </c>
      <c r="F140" s="245">
        <v>2001.100451866404</v>
      </c>
      <c r="G140" s="245">
        <v>1659.5900000000011</v>
      </c>
      <c r="H140" s="245">
        <v>1059.5900000000011</v>
      </c>
      <c r="I140" s="245">
        <v>649.40000000000055</v>
      </c>
      <c r="J140" s="245">
        <v>249.40000000000055</v>
      </c>
      <c r="K140" s="245">
        <v>0</v>
      </c>
      <c r="L140" s="245">
        <v>0</v>
      </c>
      <c r="M140" s="245">
        <v>0</v>
      </c>
      <c r="N140" s="2"/>
      <c r="O140" s="183">
        <v>80000</v>
      </c>
      <c r="P140" s="245">
        <v>5123.2999999999984</v>
      </c>
      <c r="Q140" s="245">
        <v>2601.4800000000005</v>
      </c>
      <c r="R140" s="245">
        <v>1659.5900000000011</v>
      </c>
      <c r="S140" s="245">
        <v>649.40000000000055</v>
      </c>
      <c r="T140" s="245">
        <v>0</v>
      </c>
      <c r="U140" s="245">
        <v>0</v>
      </c>
      <c r="W140" s="245">
        <f t="shared" si="10"/>
        <v>1672.2950000000001</v>
      </c>
      <c r="X140" s="244">
        <f t="shared" si="11"/>
        <v>2.09036875E-2</v>
      </c>
      <c r="Y140" s="264">
        <f t="shared" si="7"/>
        <v>80000</v>
      </c>
      <c r="Z140" s="245">
        <f t="shared" si="8"/>
        <v>1560.1161908113847</v>
      </c>
      <c r="AA140" s="244">
        <f t="shared" si="9"/>
        <v>1.9501452385142309E-2</v>
      </c>
    </row>
    <row r="141" spans="1:27" ht="12.75">
      <c r="B141" s="131">
        <v>90000</v>
      </c>
      <c r="C141" s="245">
        <v>6123.2999999999975</v>
      </c>
      <c r="D141" s="245">
        <v>4654.182352941174</v>
      </c>
      <c r="E141" s="245">
        <v>3384.9479764243588</v>
      </c>
      <c r="F141" s="245">
        <v>2891.0316895874239</v>
      </c>
      <c r="G141" s="245">
        <v>2359.59</v>
      </c>
      <c r="H141" s="245">
        <v>1799.3999999999996</v>
      </c>
      <c r="I141" s="245">
        <v>1349.3999999999996</v>
      </c>
      <c r="J141" s="245">
        <v>899.39999999999782</v>
      </c>
      <c r="K141" s="245">
        <v>449.39999999999964</v>
      </c>
      <c r="L141" s="245">
        <v>0</v>
      </c>
      <c r="M141" s="245">
        <v>0</v>
      </c>
      <c r="N141" s="2"/>
      <c r="O141" s="183">
        <v>120000</v>
      </c>
      <c r="P141" s="245">
        <v>7481.5379999999968</v>
      </c>
      <c r="Q141" s="245">
        <v>3999.3384518664025</v>
      </c>
      <c r="R141" s="245">
        <v>2550.5999999999985</v>
      </c>
      <c r="S141" s="245">
        <v>1350.5999999999985</v>
      </c>
      <c r="T141" s="245">
        <v>150.60000000000036</v>
      </c>
      <c r="U141" s="245">
        <v>0</v>
      </c>
      <c r="W141" s="245">
        <f t="shared" si="10"/>
        <v>2588.7794086443996</v>
      </c>
      <c r="X141" s="244">
        <f t="shared" si="11"/>
        <v>2.1573161738703332E-2</v>
      </c>
      <c r="Y141" s="264">
        <f t="shared" si="7"/>
        <v>90000</v>
      </c>
      <c r="Z141" s="245">
        <f t="shared" si="8"/>
        <v>2173.6956380866318</v>
      </c>
      <c r="AA141" s="244">
        <f t="shared" si="9"/>
        <v>2.4152173756518132E-2</v>
      </c>
    </row>
    <row r="142" spans="1:27" s="128" customFormat="1" ht="12.75">
      <c r="B142" s="134">
        <v>100000</v>
      </c>
      <c r="C142" s="245">
        <v>7024.5</v>
      </c>
      <c r="D142" s="245">
        <v>5392.1470588235297</v>
      </c>
      <c r="E142" s="245">
        <v>4112.7688015717067</v>
      </c>
      <c r="F142" s="245">
        <v>3682.1629273084454</v>
      </c>
      <c r="G142" s="245">
        <v>2960.7899999999972</v>
      </c>
      <c r="H142" s="245">
        <v>2450.6000000000004</v>
      </c>
      <c r="I142" s="245">
        <v>1950.6000000000004</v>
      </c>
      <c r="J142" s="245">
        <v>1450.6000000000004</v>
      </c>
      <c r="K142" s="245">
        <v>950.60000000000036</v>
      </c>
      <c r="L142" s="245">
        <v>450.60000000000036</v>
      </c>
      <c r="M142" s="245">
        <v>0</v>
      </c>
      <c r="N142" s="130"/>
      <c r="O142" s="194">
        <v>200000</v>
      </c>
      <c r="P142" s="245">
        <v>9226.1790000000037</v>
      </c>
      <c r="Q142" s="245">
        <v>4562.4690000000046</v>
      </c>
      <c r="R142" s="245">
        <v>1952.2790000000023</v>
      </c>
      <c r="S142" s="245">
        <v>401.67900000000373</v>
      </c>
      <c r="T142" s="245">
        <v>-198.32100000000355</v>
      </c>
      <c r="U142" s="245">
        <v>-655.35899999999674</v>
      </c>
      <c r="W142" s="245">
        <f t="shared" si="10"/>
        <v>2548.1543333333357</v>
      </c>
      <c r="X142" s="244">
        <f t="shared" si="11"/>
        <v>1.2740771666666678E-2</v>
      </c>
      <c r="Y142" s="264">
        <f t="shared" si="7"/>
        <v>100000</v>
      </c>
      <c r="Z142" s="245">
        <f t="shared" si="8"/>
        <v>2765.9426170639708</v>
      </c>
      <c r="AA142" s="244">
        <f t="shared" si="9"/>
        <v>2.7659426170639708E-2</v>
      </c>
    </row>
    <row r="143" spans="1:27" ht="12.75">
      <c r="B143" s="131">
        <v>110000</v>
      </c>
      <c r="C143" s="245">
        <v>7181.5379999999968</v>
      </c>
      <c r="D143" s="245">
        <v>5228.9117647058811</v>
      </c>
      <c r="E143" s="245">
        <v>3975.6796267190584</v>
      </c>
      <c r="F143" s="245">
        <v>3485.7899999999972</v>
      </c>
      <c r="G143" s="245">
        <v>2750.5999999999985</v>
      </c>
      <c r="H143" s="245">
        <v>2200.5999999999985</v>
      </c>
      <c r="I143" s="245">
        <v>1650.5999999999985</v>
      </c>
      <c r="J143" s="245">
        <v>1100.6000000000004</v>
      </c>
      <c r="K143" s="245">
        <v>550.60000000000036</v>
      </c>
      <c r="L143" s="245">
        <v>0.6000000000003638</v>
      </c>
      <c r="M143" s="245">
        <v>0</v>
      </c>
      <c r="N143" s="2"/>
      <c r="O143" s="183">
        <v>600000</v>
      </c>
      <c r="P143" s="245">
        <v>12104.885999999999</v>
      </c>
      <c r="Q143" s="245">
        <v>-919.6140000000014</v>
      </c>
      <c r="R143" s="245">
        <v>-6462.5759999999718</v>
      </c>
      <c r="S143" s="245">
        <v>-10310.717999999993</v>
      </c>
      <c r="T143" s="245">
        <v>-11660.147999999986</v>
      </c>
      <c r="U143" s="245">
        <v>-11660.147999999986</v>
      </c>
      <c r="V143" s="128"/>
      <c r="W143" s="245">
        <f t="shared" si="10"/>
        <v>-4818.0529999999899</v>
      </c>
      <c r="X143" s="244">
        <f t="shared" si="11"/>
        <v>-8.030088333333317E-3</v>
      </c>
      <c r="Y143" s="264">
        <f t="shared" si="7"/>
        <v>110000</v>
      </c>
      <c r="Z143" s="245">
        <f t="shared" si="8"/>
        <v>2556.8653992204477</v>
      </c>
      <c r="AA143" s="244">
        <f t="shared" si="9"/>
        <v>2.324423090200407E-2</v>
      </c>
    </row>
    <row r="144" spans="1:27" ht="12.75">
      <c r="B144" s="131">
        <v>120000</v>
      </c>
      <c r="C144" s="245">
        <v>7481.5379999999968</v>
      </c>
      <c r="D144" s="245">
        <v>5342.7144705882311</v>
      </c>
      <c r="E144" s="245">
        <v>3999.3384518664025</v>
      </c>
      <c r="F144" s="245">
        <v>3260.7900000000009</v>
      </c>
      <c r="G144" s="245">
        <v>2550.5999999999985</v>
      </c>
      <c r="H144" s="245">
        <v>1950.5999999999985</v>
      </c>
      <c r="I144" s="245">
        <v>1350.5999999999985</v>
      </c>
      <c r="J144" s="245">
        <v>750.59999999999854</v>
      </c>
      <c r="K144" s="245">
        <v>150.60000000000036</v>
      </c>
      <c r="L144" s="245">
        <v>0</v>
      </c>
      <c r="M144" s="245">
        <v>0</v>
      </c>
      <c r="N144" s="2"/>
      <c r="O144" s="3" t="s">
        <v>268</v>
      </c>
      <c r="V144" s="128"/>
      <c r="Y144" s="264">
        <f t="shared" si="7"/>
        <v>120000</v>
      </c>
      <c r="Z144" s="245">
        <f t="shared" si="8"/>
        <v>2439.7619020413299</v>
      </c>
      <c r="AA144" s="244">
        <f t="shared" si="9"/>
        <v>2.0331349183677749E-2</v>
      </c>
    </row>
    <row r="145" spans="2:27" ht="12.75">
      <c r="B145" s="131">
        <v>130000</v>
      </c>
      <c r="C145" s="245">
        <v>7781.5379999999968</v>
      </c>
      <c r="D145" s="245">
        <v>5464.4791764705842</v>
      </c>
      <c r="E145" s="245">
        <v>4195.9592770137497</v>
      </c>
      <c r="F145" s="245">
        <v>3207.8279999999977</v>
      </c>
      <c r="G145" s="245">
        <v>2350.5999999999985</v>
      </c>
      <c r="H145" s="245">
        <v>1700.5999999999985</v>
      </c>
      <c r="I145" s="245">
        <v>1050.5999999999985</v>
      </c>
      <c r="J145" s="245">
        <v>400.59999999999854</v>
      </c>
      <c r="K145" s="245">
        <v>0</v>
      </c>
      <c r="L145" s="245">
        <v>0</v>
      </c>
      <c r="M145" s="245">
        <v>0</v>
      </c>
      <c r="N145" s="2"/>
      <c r="O145" s="196" t="s">
        <v>271</v>
      </c>
      <c r="R145" s="128"/>
      <c r="S145" s="128"/>
      <c r="Y145" s="264">
        <f t="shared" si="7"/>
        <v>130000</v>
      </c>
      <c r="Z145" s="245">
        <f t="shared" si="8"/>
        <v>2377.4731321349386</v>
      </c>
      <c r="AA145" s="244">
        <f t="shared" si="9"/>
        <v>1.8288254862576452E-2</v>
      </c>
    </row>
    <row r="146" spans="2:27" ht="12.75">
      <c r="B146" s="131">
        <v>140000</v>
      </c>
      <c r="C146" s="245">
        <v>8081.5379999999968</v>
      </c>
      <c r="D146" s="245">
        <v>5599.7179999999971</v>
      </c>
      <c r="E146" s="245">
        <v>4392.5801021610969</v>
      </c>
      <c r="F146" s="245">
        <v>3277.6379999999954</v>
      </c>
      <c r="G146" s="245">
        <v>2367.637999999999</v>
      </c>
      <c r="H146" s="245">
        <v>1457.6379999999954</v>
      </c>
      <c r="I146" s="245">
        <v>750.59999999999854</v>
      </c>
      <c r="J146" s="245">
        <v>50.599999999998545</v>
      </c>
      <c r="K146" s="245">
        <v>0</v>
      </c>
      <c r="L146" s="245">
        <v>0</v>
      </c>
      <c r="M146" s="245">
        <v>0</v>
      </c>
      <c r="N146" s="2"/>
      <c r="O146" s="197" t="s">
        <v>270</v>
      </c>
      <c r="W146" s="226">
        <v>2004</v>
      </c>
      <c r="Y146" s="264">
        <f t="shared" si="7"/>
        <v>140000</v>
      </c>
      <c r="Z146" s="245">
        <f t="shared" si="8"/>
        <v>2361.6318274691889</v>
      </c>
      <c r="AA146" s="244">
        <f t="shared" si="9"/>
        <v>1.6868798767637062E-2</v>
      </c>
    </row>
    <row r="147" spans="2:27" s="128" customFormat="1" ht="12.75">
      <c r="B147" s="134">
        <v>150000</v>
      </c>
      <c r="C147" s="245">
        <v>8381.5379999999968</v>
      </c>
      <c r="D147" s="245">
        <v>5759.7179999999971</v>
      </c>
      <c r="E147" s="245">
        <v>4589.2009273084441</v>
      </c>
      <c r="F147" s="245">
        <v>3382.6379999999954</v>
      </c>
      <c r="G147" s="245">
        <v>2407.637999999999</v>
      </c>
      <c r="H147" s="245">
        <v>1432.6379999999954</v>
      </c>
      <c r="I147" s="245">
        <v>457.63799999999901</v>
      </c>
      <c r="J147" s="245">
        <v>0</v>
      </c>
      <c r="K147" s="245">
        <v>0</v>
      </c>
      <c r="L147" s="245">
        <v>0</v>
      </c>
      <c r="M147" s="245">
        <v>0</v>
      </c>
      <c r="N147" s="130"/>
      <c r="O147" s="165" t="s">
        <v>991</v>
      </c>
      <c r="Y147" s="264">
        <f t="shared" si="7"/>
        <v>150000</v>
      </c>
      <c r="Z147" s="245">
        <f t="shared" si="8"/>
        <v>2401.0008115734931</v>
      </c>
      <c r="AA147" s="244">
        <f t="shared" si="9"/>
        <v>1.6006672077156621E-2</v>
      </c>
    </row>
    <row r="148" spans="2:27" ht="12.75">
      <c r="B148" s="131">
        <v>160000</v>
      </c>
      <c r="C148" s="245">
        <v>8681.5380000000041</v>
      </c>
      <c r="D148" s="245">
        <v>5919.7180000000008</v>
      </c>
      <c r="E148" s="245">
        <v>4737.8280000000013</v>
      </c>
      <c r="F148" s="245">
        <v>3487.637999999999</v>
      </c>
      <c r="G148" s="245">
        <v>2447.6380000000026</v>
      </c>
      <c r="H148" s="245">
        <v>1407.637999999999</v>
      </c>
      <c r="I148" s="245">
        <v>367.63800000000265</v>
      </c>
      <c r="J148" s="245">
        <v>0</v>
      </c>
      <c r="K148" s="245">
        <v>0</v>
      </c>
      <c r="L148" s="245">
        <v>0</v>
      </c>
      <c r="M148" s="245">
        <v>0</v>
      </c>
      <c r="N148" s="2"/>
      <c r="O148" s="198" t="s">
        <v>250</v>
      </c>
      <c r="P148" s="128"/>
      <c r="Q148" s="128"/>
      <c r="R148" s="128"/>
      <c r="S148" s="128"/>
      <c r="Y148" s="264">
        <f t="shared" si="7"/>
        <v>160000</v>
      </c>
      <c r="Z148" s="245">
        <f t="shared" si="8"/>
        <v>2459.0578181818191</v>
      </c>
      <c r="AA148" s="244">
        <f t="shared" si="9"/>
        <v>1.5369111363636369E-2</v>
      </c>
    </row>
    <row r="149" spans="2:27" ht="12.75">
      <c r="B149" s="131">
        <v>170000</v>
      </c>
      <c r="C149" s="245">
        <v>8981.5380000000041</v>
      </c>
      <c r="D149" s="245">
        <v>6079.7180000000044</v>
      </c>
      <c r="E149" s="245">
        <v>4857.8279999999977</v>
      </c>
      <c r="F149" s="245">
        <v>3592.637999999999</v>
      </c>
      <c r="G149" s="245">
        <v>2487.637999999999</v>
      </c>
      <c r="H149" s="245">
        <v>1382.6380000000026</v>
      </c>
      <c r="I149" s="245">
        <v>427.03800000000047</v>
      </c>
      <c r="J149" s="245">
        <v>172.03799999999683</v>
      </c>
      <c r="K149" s="245">
        <v>0</v>
      </c>
      <c r="L149" s="245">
        <v>0</v>
      </c>
      <c r="M149" s="245">
        <v>0</v>
      </c>
      <c r="N149" s="2"/>
      <c r="O149" s="175">
        <f>InflateFactr</f>
        <v>1.3380000000000001</v>
      </c>
      <c r="P149" s="176" t="s">
        <v>254</v>
      </c>
      <c r="Q149" s="177"/>
      <c r="R149" s="177"/>
      <c r="Y149" s="264">
        <f t="shared" si="7"/>
        <v>170000</v>
      </c>
      <c r="Z149" s="245">
        <f t="shared" si="8"/>
        <v>2543.7340000000004</v>
      </c>
      <c r="AA149" s="244">
        <f t="shared" si="9"/>
        <v>1.4963141176470591E-2</v>
      </c>
    </row>
    <row r="150" spans="2:27" ht="12.75">
      <c r="B150" s="131">
        <v>180000</v>
      </c>
      <c r="C150" s="245">
        <v>9226.1790000000037</v>
      </c>
      <c r="D150" s="245">
        <v>6217.8269764243669</v>
      </c>
      <c r="E150" s="245">
        <v>4922.4690000000046</v>
      </c>
      <c r="F150" s="245">
        <v>3642.2790000000023</v>
      </c>
      <c r="G150" s="245">
        <v>2472.2790000000023</v>
      </c>
      <c r="H150" s="245">
        <v>1302.2790000000023</v>
      </c>
      <c r="I150" s="245">
        <v>581.67900000000009</v>
      </c>
      <c r="J150" s="245">
        <v>311.67899999999645</v>
      </c>
      <c r="K150" s="245">
        <v>41.679000000000087</v>
      </c>
      <c r="L150" s="245">
        <v>-55.35899999999674</v>
      </c>
      <c r="M150" s="245">
        <v>-55.359000000000378</v>
      </c>
      <c r="N150" s="2"/>
      <c r="O150" s="2"/>
      <c r="P150" s="2"/>
      <c r="Q150" s="2"/>
      <c r="R150" s="2"/>
      <c r="Y150" s="264">
        <f t="shared" si="7"/>
        <v>180000</v>
      </c>
      <c r="Z150" s="245">
        <f t="shared" si="8"/>
        <v>2600.6937251294894</v>
      </c>
      <c r="AA150" s="244">
        <f t="shared" si="9"/>
        <v>1.4448298472941608E-2</v>
      </c>
    </row>
    <row r="151" spans="2:27" ht="12.75">
      <c r="B151" s="131">
        <v>190000</v>
      </c>
      <c r="C151" s="245">
        <v>9226.1790000000037</v>
      </c>
      <c r="D151" s="245">
        <v>6116.1373889980387</v>
      </c>
      <c r="E151" s="245">
        <v>4742.4690000000046</v>
      </c>
      <c r="F151" s="245">
        <v>3447.2790000000023</v>
      </c>
      <c r="G151" s="245">
        <v>2212.2790000000023</v>
      </c>
      <c r="H151" s="245">
        <v>977.27900000000227</v>
      </c>
      <c r="I151" s="245">
        <v>491.67900000000373</v>
      </c>
      <c r="J151" s="245">
        <v>206.67900000000373</v>
      </c>
      <c r="K151" s="245">
        <v>-78.320999999996275</v>
      </c>
      <c r="L151" s="245">
        <v>-355.35899999999674</v>
      </c>
      <c r="M151" s="245">
        <v>-355.35899999999674</v>
      </c>
      <c r="N151" s="2"/>
      <c r="O151" s="2"/>
      <c r="P151" s="2"/>
      <c r="Q151" s="2"/>
      <c r="R151" s="2"/>
      <c r="Y151" s="264">
        <f t="shared" si="7"/>
        <v>190000</v>
      </c>
      <c r="Z151" s="245">
        <f t="shared" si="8"/>
        <v>2420.9946717270973</v>
      </c>
      <c r="AA151" s="244">
        <f t="shared" si="9"/>
        <v>1.2742077219616302E-2</v>
      </c>
    </row>
    <row r="152" spans="2:27" s="26" customFormat="1" ht="12.75">
      <c r="B152" s="133">
        <v>200000</v>
      </c>
      <c r="C152" s="245">
        <v>9226.1790000000037</v>
      </c>
      <c r="D152" s="245">
        <v>6014.4478015717104</v>
      </c>
      <c r="E152" s="245">
        <v>4562.4690000000046</v>
      </c>
      <c r="F152" s="245">
        <v>3252.2790000000023</v>
      </c>
      <c r="G152" s="245">
        <v>1952.2790000000023</v>
      </c>
      <c r="H152" s="245">
        <v>701.67900000000373</v>
      </c>
      <c r="I152" s="245">
        <v>401.67900000000373</v>
      </c>
      <c r="J152" s="245">
        <v>101.67900000000373</v>
      </c>
      <c r="K152" s="245">
        <v>-198.32100000000355</v>
      </c>
      <c r="L152" s="245">
        <v>-498.32100000000355</v>
      </c>
      <c r="M152" s="245">
        <v>-655.35899999999674</v>
      </c>
      <c r="N152" s="1"/>
      <c r="O152" s="1"/>
      <c r="P152" s="1"/>
      <c r="Q152" s="1"/>
      <c r="R152" s="1"/>
      <c r="Y152" s="264">
        <f t="shared" si="7"/>
        <v>200000</v>
      </c>
      <c r="Z152" s="245">
        <f t="shared" si="8"/>
        <v>2260.0627092337936</v>
      </c>
      <c r="AA152" s="244">
        <f t="shared" si="9"/>
        <v>1.1300313546168969E-2</v>
      </c>
    </row>
    <row r="153" spans="2:27" s="128" customFormat="1" ht="12.75">
      <c r="B153" s="134">
        <v>210000</v>
      </c>
      <c r="C153" s="245">
        <v>9376.7490000000034</v>
      </c>
      <c r="D153" s="245">
        <v>5912.7582141453895</v>
      </c>
      <c r="E153" s="245">
        <v>4422.2790000000023</v>
      </c>
      <c r="F153" s="245">
        <v>3057.2790000000023</v>
      </c>
      <c r="G153" s="245">
        <v>1692.2790000000023</v>
      </c>
      <c r="H153" s="245">
        <v>626.67900000000373</v>
      </c>
      <c r="I153" s="245">
        <v>311.67900000000373</v>
      </c>
      <c r="J153" s="245">
        <v>-3.3209999999962747</v>
      </c>
      <c r="K153" s="245">
        <v>-318.32100000000355</v>
      </c>
      <c r="L153" s="245">
        <v>-633.32099999999627</v>
      </c>
      <c r="M153" s="245">
        <v>-941.28300000000309</v>
      </c>
      <c r="N153" s="130"/>
      <c r="O153" s="130"/>
      <c r="P153" s="130"/>
      <c r="Q153" s="130"/>
      <c r="R153" s="130"/>
      <c r="Y153" s="264">
        <f t="shared" si="7"/>
        <v>210000</v>
      </c>
      <c r="Z153" s="245">
        <f t="shared" si="8"/>
        <v>2136.6778376495827</v>
      </c>
      <c r="AA153" s="244">
        <f t="shared" si="9"/>
        <v>1.0174656369759918E-2</v>
      </c>
    </row>
    <row r="154" spans="2:27" ht="12.75">
      <c r="B154" s="131">
        <v>220000</v>
      </c>
      <c r="C154" s="245">
        <v>9876.7490000000034</v>
      </c>
      <c r="D154" s="245">
        <v>5947.9286267190619</v>
      </c>
      <c r="E154" s="245">
        <v>4292.2790000000023</v>
      </c>
      <c r="F154" s="245">
        <v>2862.2790000000023</v>
      </c>
      <c r="G154" s="245">
        <v>1432.2790000000023</v>
      </c>
      <c r="H154" s="245">
        <v>551.67900000000373</v>
      </c>
      <c r="I154" s="245">
        <v>221.67900000000373</v>
      </c>
      <c r="J154" s="245">
        <v>-108.32100000000355</v>
      </c>
      <c r="K154" s="245">
        <v>-438.32100000000355</v>
      </c>
      <c r="L154" s="245">
        <v>-768.32099999999627</v>
      </c>
      <c r="M154" s="245">
        <v>-941.28300000000309</v>
      </c>
      <c r="N154" s="2"/>
      <c r="O154" s="2"/>
      <c r="P154" s="2"/>
      <c r="Q154" s="2"/>
      <c r="R154" s="2"/>
      <c r="Y154" s="264">
        <f t="shared" si="7"/>
        <v>220000</v>
      </c>
      <c r="Z154" s="245">
        <f t="shared" si="8"/>
        <v>2084.4206024290065</v>
      </c>
      <c r="AA154" s="244">
        <f t="shared" si="9"/>
        <v>9.47463910195003E-3</v>
      </c>
    </row>
    <row r="155" spans="2:27" ht="12.75">
      <c r="B155" s="131">
        <v>230000</v>
      </c>
      <c r="C155" s="245">
        <v>10376.749000000011</v>
      </c>
      <c r="D155" s="245">
        <v>6371.2390392927337</v>
      </c>
      <c r="E155" s="245">
        <v>4162.849000000002</v>
      </c>
      <c r="F155" s="245">
        <v>2667.2790000000023</v>
      </c>
      <c r="G155" s="245">
        <v>1172.2790000000023</v>
      </c>
      <c r="H155" s="245">
        <v>476.67900000000373</v>
      </c>
      <c r="I155" s="245">
        <v>131.67900000000373</v>
      </c>
      <c r="J155" s="245">
        <v>-213.32100000000355</v>
      </c>
      <c r="K155" s="245">
        <v>-558.32100000000355</v>
      </c>
      <c r="L155" s="245">
        <v>-903.32099999999627</v>
      </c>
      <c r="M155" s="245">
        <v>-941.28300000000309</v>
      </c>
      <c r="N155" s="2"/>
      <c r="O155" s="2"/>
      <c r="P155" s="2"/>
      <c r="Q155" s="2"/>
      <c r="R155" s="2"/>
      <c r="Y155" s="264">
        <f t="shared" si="7"/>
        <v>230000</v>
      </c>
      <c r="Z155" s="245">
        <f t="shared" si="8"/>
        <v>2067.5006399357048</v>
      </c>
      <c r="AA155" s="244">
        <f t="shared" si="9"/>
        <v>8.9891332171117607E-3</v>
      </c>
    </row>
    <row r="156" spans="2:27" ht="12.75">
      <c r="B156" s="131">
        <v>240000</v>
      </c>
      <c r="C156" s="245">
        <v>10876.749000000011</v>
      </c>
      <c r="D156" s="245">
        <v>6794.5494518664127</v>
      </c>
      <c r="E156" s="245">
        <v>4482.849000000002</v>
      </c>
      <c r="F156" s="245">
        <v>2472.2790000000023</v>
      </c>
      <c r="G156" s="245">
        <v>912.27900000000227</v>
      </c>
      <c r="H156" s="245">
        <v>401.67900000000373</v>
      </c>
      <c r="I156" s="245">
        <v>41.679000000003725</v>
      </c>
      <c r="J156" s="245">
        <v>-318.32099999999627</v>
      </c>
      <c r="K156" s="245">
        <v>-678.32099999999627</v>
      </c>
      <c r="L156" s="245">
        <v>-941.28300000000309</v>
      </c>
      <c r="M156" s="245">
        <v>-941.28300000000309</v>
      </c>
      <c r="N156" s="2"/>
      <c r="O156" s="2"/>
      <c r="P156" s="2"/>
      <c r="Q156" s="2"/>
      <c r="R156" s="2"/>
      <c r="Y156" s="264">
        <f t="shared" si="7"/>
        <v>240000</v>
      </c>
      <c r="Z156" s="245">
        <f t="shared" si="8"/>
        <v>2100.2595865333128</v>
      </c>
      <c r="AA156" s="244">
        <f t="shared" si="9"/>
        <v>8.7510816105554699E-3</v>
      </c>
    </row>
    <row r="157" spans="2:27" s="26" customFormat="1" ht="12.75">
      <c r="B157" s="133">
        <v>250000</v>
      </c>
      <c r="C157" s="245">
        <v>11376.749000000011</v>
      </c>
      <c r="D157" s="245">
        <v>7217.8598644400918</v>
      </c>
      <c r="E157" s="245">
        <v>4802.8490000000093</v>
      </c>
      <c r="F157" s="245">
        <v>2552.849000000002</v>
      </c>
      <c r="G157" s="245">
        <v>701.67900000000373</v>
      </c>
      <c r="H157" s="245">
        <v>326.67900000000373</v>
      </c>
      <c r="I157" s="245">
        <v>-48.320999999996275</v>
      </c>
      <c r="J157" s="245">
        <v>-423.32099999999627</v>
      </c>
      <c r="K157" s="245">
        <v>-798.32099999999627</v>
      </c>
      <c r="L157" s="245">
        <v>-941.28300000000309</v>
      </c>
      <c r="M157" s="245">
        <v>-941.28300000000309</v>
      </c>
      <c r="N157" s="1"/>
      <c r="O157" s="1"/>
      <c r="P157" s="1"/>
      <c r="Q157" s="1"/>
      <c r="R157" s="1"/>
      <c r="Y157" s="264">
        <f t="shared" si="7"/>
        <v>250000</v>
      </c>
      <c r="Z157" s="245">
        <f t="shared" si="8"/>
        <v>2166.0123513127387</v>
      </c>
      <c r="AA157" s="244">
        <f t="shared" si="9"/>
        <v>8.6640494052509544E-3</v>
      </c>
    </row>
    <row r="158" spans="2:27" ht="12.75">
      <c r="B158" s="131">
        <v>260000</v>
      </c>
      <c r="C158" s="245">
        <v>11876.749000000011</v>
      </c>
      <c r="D158" s="245">
        <v>7641.1702770137636</v>
      </c>
      <c r="E158" s="245">
        <v>5122.8490000000093</v>
      </c>
      <c r="F158" s="245">
        <v>2782.849000000002</v>
      </c>
      <c r="G158" s="245">
        <v>692.24900000000343</v>
      </c>
      <c r="H158" s="245">
        <v>251.67900000000373</v>
      </c>
      <c r="I158" s="245">
        <v>-138.32099999999627</v>
      </c>
      <c r="J158" s="245">
        <v>-528.32099999999627</v>
      </c>
      <c r="K158" s="245">
        <v>-918.32099999999627</v>
      </c>
      <c r="L158" s="245">
        <v>-941.28300000000309</v>
      </c>
      <c r="M158" s="245">
        <v>-941.28300000000309</v>
      </c>
      <c r="N158" s="2"/>
      <c r="O158" s="2"/>
      <c r="P158" s="2"/>
      <c r="Q158" s="2"/>
      <c r="R158" s="2"/>
      <c r="Y158" s="264">
        <f t="shared" si="7"/>
        <v>260000</v>
      </c>
      <c r="Z158" s="245">
        <f t="shared" si="8"/>
        <v>2263.6378433648906</v>
      </c>
      <c r="AA158" s="244">
        <f t="shared" si="9"/>
        <v>8.7062993975572708E-3</v>
      </c>
    </row>
    <row r="159" spans="2:27" ht="12.75">
      <c r="B159" s="131">
        <v>270000</v>
      </c>
      <c r="C159" s="245">
        <v>11892.144000000015</v>
      </c>
      <c r="D159" s="245">
        <v>7579.8756895874394</v>
      </c>
      <c r="E159" s="245">
        <v>4958.2440000000133</v>
      </c>
      <c r="F159" s="245">
        <v>2528.2440000000133</v>
      </c>
      <c r="G159" s="245">
        <v>547.64400000000751</v>
      </c>
      <c r="H159" s="245">
        <v>-307.9259999999922</v>
      </c>
      <c r="I159" s="245">
        <v>-712.9259999999922</v>
      </c>
      <c r="J159" s="245">
        <v>-1117.9259999999922</v>
      </c>
      <c r="K159" s="245">
        <v>-1425.8879999999917</v>
      </c>
      <c r="L159" s="245">
        <v>-1425.887999999999</v>
      </c>
      <c r="M159" s="245">
        <v>-1425.887999999999</v>
      </c>
      <c r="N159" s="2"/>
      <c r="O159" s="2"/>
      <c r="P159" s="2"/>
      <c r="Q159" s="2"/>
      <c r="R159" s="2"/>
      <c r="Y159" s="264">
        <f t="shared" si="7"/>
        <v>270000</v>
      </c>
      <c r="Z159" s="245">
        <f t="shared" si="8"/>
        <v>1917.2463354170475</v>
      </c>
      <c r="AA159" s="244">
        <f t="shared" si="9"/>
        <v>7.1009123533964718E-3</v>
      </c>
    </row>
    <row r="160" spans="2:27" ht="12.75">
      <c r="B160" s="131">
        <v>280000</v>
      </c>
      <c r="C160" s="245">
        <v>11892.144000000015</v>
      </c>
      <c r="D160" s="245">
        <v>7503.1861021611112</v>
      </c>
      <c r="E160" s="245">
        <v>4778.2440000000133</v>
      </c>
      <c r="F160" s="245">
        <v>2258.2440000000133</v>
      </c>
      <c r="G160" s="245">
        <v>387.64400000000751</v>
      </c>
      <c r="H160" s="245">
        <v>-732.35599999999249</v>
      </c>
      <c r="I160" s="245">
        <v>-1302.9259999999922</v>
      </c>
      <c r="J160" s="245">
        <v>-1722.9259999999922</v>
      </c>
      <c r="K160" s="245">
        <v>-1925.8879999999917</v>
      </c>
      <c r="L160" s="245">
        <v>-1925.8879999999917</v>
      </c>
      <c r="M160" s="245">
        <v>-1925.887999999999</v>
      </c>
      <c r="N160" s="2"/>
      <c r="O160" s="2"/>
      <c r="P160" s="2"/>
      <c r="Q160" s="2"/>
      <c r="R160" s="2"/>
      <c r="Y160" s="264">
        <f t="shared" si="7"/>
        <v>280000</v>
      </c>
      <c r="Z160" s="245">
        <f t="shared" si="8"/>
        <v>1571.2354638328363</v>
      </c>
      <c r="AA160" s="244">
        <f t="shared" si="9"/>
        <v>5.6115552279744152E-3</v>
      </c>
    </row>
    <row r="161" spans="2:27" ht="12.75">
      <c r="B161" s="131">
        <v>290000</v>
      </c>
      <c r="C161" s="245">
        <v>11892.144000000015</v>
      </c>
      <c r="D161" s="245">
        <v>7426.496514734783</v>
      </c>
      <c r="E161" s="245">
        <v>4598.2440000000206</v>
      </c>
      <c r="F161" s="245">
        <v>1988.2440000000133</v>
      </c>
      <c r="G161" s="245">
        <v>227.64400000001478</v>
      </c>
      <c r="H161" s="245">
        <v>-932.35599999999249</v>
      </c>
      <c r="I161" s="245">
        <v>-1892.9259999999922</v>
      </c>
      <c r="J161" s="245">
        <v>-2327.9259999999922</v>
      </c>
      <c r="K161" s="245">
        <v>-2425.8879999999917</v>
      </c>
      <c r="L161" s="245">
        <v>-2425.8879999999917</v>
      </c>
      <c r="M161" s="245">
        <v>-2425.887999999999</v>
      </c>
      <c r="N161" s="2"/>
      <c r="O161" s="2"/>
      <c r="P161" s="2"/>
      <c r="Q161" s="2"/>
      <c r="R161" s="2"/>
      <c r="Y161" s="264">
        <f t="shared" si="7"/>
        <v>290000</v>
      </c>
      <c r="Z161" s="245">
        <f t="shared" si="8"/>
        <v>1245.6273195213535</v>
      </c>
      <c r="AA161" s="244">
        <f t="shared" si="9"/>
        <v>4.2952666190391496E-3</v>
      </c>
    </row>
    <row r="162" spans="2:27" s="26" customFormat="1" ht="12.75">
      <c r="B162" s="133">
        <v>300000</v>
      </c>
      <c r="C162" s="245">
        <v>11892.144000000015</v>
      </c>
      <c r="D162" s="245">
        <v>7349.8069273084693</v>
      </c>
      <c r="E162" s="245">
        <v>4418.2440000000206</v>
      </c>
      <c r="F162" s="245">
        <v>1718.2440000000206</v>
      </c>
      <c r="G162" s="245">
        <v>67.644000000014785</v>
      </c>
      <c r="H162" s="245">
        <v>-1132.3559999999852</v>
      </c>
      <c r="I162" s="245">
        <v>-2332.3559999999925</v>
      </c>
      <c r="J162" s="245">
        <v>-2925.8879999999917</v>
      </c>
      <c r="K162" s="245">
        <v>-2925.8879999999917</v>
      </c>
      <c r="L162" s="245">
        <v>-2925.8879999999917</v>
      </c>
      <c r="M162" s="245">
        <v>-2925.887999999999</v>
      </c>
      <c r="N162" s="1"/>
      <c r="O162" s="1"/>
      <c r="P162" s="1"/>
      <c r="Q162" s="1"/>
      <c r="R162" s="1"/>
      <c r="Y162" s="264">
        <f t="shared" si="7"/>
        <v>300000</v>
      </c>
      <c r="Z162" s="245">
        <f t="shared" si="8"/>
        <v>934.34717520987169</v>
      </c>
      <c r="AA162" s="244">
        <f t="shared" si="9"/>
        <v>3.1144905840329055E-3</v>
      </c>
    </row>
    <row r="163" spans="2:27" ht="12.75">
      <c r="B163" s="131">
        <v>350000</v>
      </c>
      <c r="C163" s="245">
        <v>11892.144000000015</v>
      </c>
      <c r="D163" s="245">
        <v>6803.4340000000084</v>
      </c>
      <c r="E163" s="245">
        <v>3518.2440000000206</v>
      </c>
      <c r="F163" s="245">
        <v>667.64400000001478</v>
      </c>
      <c r="G163" s="245">
        <v>-732.35599999998522</v>
      </c>
      <c r="H163" s="245">
        <v>-2132.3559999999852</v>
      </c>
      <c r="I163" s="245">
        <v>-3525.3179999999847</v>
      </c>
      <c r="J163" s="245">
        <v>-4400.3179999999847</v>
      </c>
      <c r="K163" s="245">
        <v>-5275.3179999999993</v>
      </c>
      <c r="L163" s="245">
        <v>-5425.8879999999917</v>
      </c>
      <c r="M163" s="245">
        <v>-5425.8879999999917</v>
      </c>
      <c r="N163" s="2"/>
      <c r="O163" s="2"/>
      <c r="P163" s="2"/>
      <c r="Q163" s="2"/>
      <c r="R163" s="2"/>
      <c r="Y163" s="264">
        <f t="shared" si="7"/>
        <v>350000</v>
      </c>
      <c r="Z163" s="245">
        <f t="shared" si="8"/>
        <v>-366.90690909089676</v>
      </c>
      <c r="AA163" s="244">
        <f t="shared" si="9"/>
        <v>-1.0483054545454193E-3</v>
      </c>
    </row>
    <row r="164" spans="2:27" ht="12.75">
      <c r="B164" s="131">
        <v>400000</v>
      </c>
      <c r="C164" s="245">
        <v>11892.144</v>
      </c>
      <c r="D164" s="245">
        <v>6228.4339999999938</v>
      </c>
      <c r="E164" s="245">
        <v>2618.2440000000061</v>
      </c>
      <c r="F164" s="245">
        <v>67.644000000000233</v>
      </c>
      <c r="G164" s="245">
        <v>-1532.3559999999998</v>
      </c>
      <c r="H164" s="245">
        <v>-3132.3559999999998</v>
      </c>
      <c r="I164" s="245">
        <v>-4275.3179999999993</v>
      </c>
      <c r="J164" s="245">
        <v>-5275.3179999999993</v>
      </c>
      <c r="K164" s="245">
        <v>-6275.3179999999993</v>
      </c>
      <c r="L164" s="245">
        <v>-7275.3179999999993</v>
      </c>
      <c r="M164" s="245">
        <v>-7925.8880000000063</v>
      </c>
      <c r="N164" s="2"/>
      <c r="O164" s="2"/>
      <c r="P164" s="2"/>
      <c r="Q164" s="2"/>
      <c r="R164" s="2"/>
      <c r="Y164" s="264">
        <f t="shared" ref="Y164:Y180" si="12">B164</f>
        <v>400000</v>
      </c>
      <c r="Z164" s="245">
        <f t="shared" si="8"/>
        <v>-1353.2187272727276</v>
      </c>
      <c r="AA164" s="244">
        <f t="shared" si="9"/>
        <v>-3.383046818181819E-3</v>
      </c>
    </row>
    <row r="165" spans="2:27" ht="12.75">
      <c r="B165" s="131">
        <v>450000</v>
      </c>
      <c r="C165" s="245">
        <v>12104.886000000013</v>
      </c>
      <c r="D165" s="245">
        <v>5732.8440000000264</v>
      </c>
      <c r="E165" s="245">
        <v>1682.8440000000119</v>
      </c>
      <c r="F165" s="245">
        <v>-567.75599999999395</v>
      </c>
      <c r="G165" s="245">
        <v>-2367.7559999999939</v>
      </c>
      <c r="H165" s="245">
        <v>-3935.7179999999935</v>
      </c>
      <c r="I165" s="245">
        <v>-5060.7179999999935</v>
      </c>
      <c r="J165" s="245">
        <v>-6185.7179999999935</v>
      </c>
      <c r="K165" s="245">
        <v>-7310.7179999999935</v>
      </c>
      <c r="L165" s="245">
        <v>-8435.7179999999935</v>
      </c>
      <c r="M165" s="245">
        <v>-8660.1479999999865</v>
      </c>
      <c r="N165" s="2"/>
      <c r="O165" s="2"/>
      <c r="P165" s="2"/>
      <c r="Q165" s="2"/>
      <c r="R165" s="2"/>
      <c r="Y165" s="264">
        <f t="shared" si="12"/>
        <v>450000</v>
      </c>
      <c r="Z165" s="245">
        <f t="shared" si="8"/>
        <v>-2091.2432727272626</v>
      </c>
      <c r="AA165" s="244">
        <f t="shared" si="9"/>
        <v>-4.6472072727272501E-3</v>
      </c>
    </row>
    <row r="166" spans="2:27" s="26" customFormat="1" ht="12.75">
      <c r="B166" s="133">
        <v>500000</v>
      </c>
      <c r="C166" s="245">
        <v>12104.886000000028</v>
      </c>
      <c r="D166" s="245">
        <v>5030.9860000000335</v>
      </c>
      <c r="E166" s="245">
        <v>80.385999999998603</v>
      </c>
      <c r="F166" s="245">
        <v>-2167.7559999999939</v>
      </c>
      <c r="G166" s="245">
        <v>-4167.7559999999939</v>
      </c>
      <c r="H166" s="245">
        <v>-5560.7179999999935</v>
      </c>
      <c r="I166" s="245">
        <v>-6810.7179999999935</v>
      </c>
      <c r="J166" s="245">
        <v>-8060.7179999999935</v>
      </c>
      <c r="K166" s="245">
        <v>-9310.7179999999935</v>
      </c>
      <c r="L166" s="245">
        <v>-9660.1479999999865</v>
      </c>
      <c r="M166" s="245">
        <v>-9660.1479999999865</v>
      </c>
      <c r="N166" s="1"/>
      <c r="O166" s="1"/>
      <c r="P166" s="1"/>
      <c r="Q166" s="1"/>
      <c r="R166" s="1"/>
      <c r="Y166" s="264">
        <f t="shared" si="12"/>
        <v>500000</v>
      </c>
      <c r="Z166" s="245">
        <f t="shared" si="8"/>
        <v>-3471.1292727272612</v>
      </c>
      <c r="AA166" s="244">
        <f t="shared" si="9"/>
        <v>-6.9422585454545225E-3</v>
      </c>
    </row>
    <row r="167" spans="2:27" ht="12.75">
      <c r="B167" s="131">
        <v>550000</v>
      </c>
      <c r="C167" s="245">
        <v>12104.885999999999</v>
      </c>
      <c r="D167" s="245">
        <v>4530.9860000000335</v>
      </c>
      <c r="E167" s="245">
        <v>-419.61399999997229</v>
      </c>
      <c r="F167" s="245">
        <v>-3169.6139999999723</v>
      </c>
      <c r="G167" s="245">
        <v>-5762.5760000000009</v>
      </c>
      <c r="H167" s="245">
        <v>-7185.7179999999935</v>
      </c>
      <c r="I167" s="245">
        <v>-8560.7179999999935</v>
      </c>
      <c r="J167" s="245">
        <v>-9935.7179999999935</v>
      </c>
      <c r="K167" s="245">
        <v>-10660.147999999986</v>
      </c>
      <c r="L167" s="245">
        <v>-10660.147999999986</v>
      </c>
      <c r="M167" s="245">
        <v>-10660.147999999986</v>
      </c>
      <c r="N167" s="2"/>
      <c r="O167" s="2"/>
      <c r="P167" s="2"/>
      <c r="Q167" s="2"/>
      <c r="R167" s="2"/>
      <c r="Y167" s="264">
        <f t="shared" si="12"/>
        <v>550000</v>
      </c>
      <c r="Z167" s="245">
        <f t="shared" si="8"/>
        <v>-4579.8663636363499</v>
      </c>
      <c r="AA167" s="244">
        <f t="shared" si="9"/>
        <v>-8.3270297520660914E-3</v>
      </c>
    </row>
    <row r="168" spans="2:27" ht="12.75">
      <c r="B168" s="131">
        <v>600000</v>
      </c>
      <c r="C168" s="245">
        <v>12104.885999999999</v>
      </c>
      <c r="D168" s="245">
        <v>4030.9860000000044</v>
      </c>
      <c r="E168" s="245">
        <v>-919.6140000000014</v>
      </c>
      <c r="F168" s="245">
        <v>-3919.6139999999723</v>
      </c>
      <c r="G168" s="245">
        <v>-6462.5759999999718</v>
      </c>
      <c r="H168" s="245">
        <v>-8562.5760000000009</v>
      </c>
      <c r="I168" s="245">
        <v>-10310.717999999993</v>
      </c>
      <c r="J168" s="245">
        <v>-11660.147999999986</v>
      </c>
      <c r="K168" s="245">
        <v>-11660.147999999986</v>
      </c>
      <c r="L168" s="245">
        <v>-11660.147999999986</v>
      </c>
      <c r="M168" s="245">
        <v>-11660.147999999986</v>
      </c>
      <c r="N168" s="2"/>
      <c r="O168" s="2"/>
      <c r="P168" s="2"/>
      <c r="Q168" s="2"/>
      <c r="R168" s="2"/>
      <c r="Y168" s="264">
        <f t="shared" si="12"/>
        <v>600000</v>
      </c>
      <c r="Z168" s="245">
        <f t="shared" si="8"/>
        <v>-5516.3470909090802</v>
      </c>
      <c r="AA168" s="244">
        <f t="shared" si="9"/>
        <v>-9.1939118181818009E-3</v>
      </c>
    </row>
    <row r="169" spans="2:27" ht="12.75">
      <c r="B169" s="131">
        <v>650000</v>
      </c>
      <c r="C169" s="245">
        <v>12104.885999999999</v>
      </c>
      <c r="D169" s="245">
        <v>3530.9860000000044</v>
      </c>
      <c r="E169" s="245">
        <v>-1419.6140000000014</v>
      </c>
      <c r="F169" s="245">
        <v>-4669.6140000000014</v>
      </c>
      <c r="G169" s="245">
        <v>-7162.5759999999718</v>
      </c>
      <c r="H169" s="245">
        <v>-9437.5759999999718</v>
      </c>
      <c r="I169" s="245">
        <v>-11712.576000000001</v>
      </c>
      <c r="J169" s="245">
        <v>-12660.147999999986</v>
      </c>
      <c r="K169" s="245">
        <v>-12660.147999999986</v>
      </c>
      <c r="L169" s="245">
        <v>-12660.147999999986</v>
      </c>
      <c r="M169" s="245">
        <v>-12660.147999999986</v>
      </c>
      <c r="N169" s="2"/>
      <c r="O169" s="2"/>
      <c r="P169" s="2"/>
      <c r="Q169" s="2"/>
      <c r="R169" s="2"/>
      <c r="Y169" s="264">
        <f t="shared" si="12"/>
        <v>650000</v>
      </c>
      <c r="Z169" s="245">
        <f t="shared" si="8"/>
        <v>-6309.6978181818085</v>
      </c>
      <c r="AA169" s="244">
        <f t="shared" si="9"/>
        <v>-9.7072274125873971E-3</v>
      </c>
    </row>
    <row r="170" spans="2:27" ht="12.75">
      <c r="B170" s="131">
        <v>700000</v>
      </c>
      <c r="C170" s="245">
        <v>12104.885999999999</v>
      </c>
      <c r="D170" s="245">
        <v>3030.9860000000044</v>
      </c>
      <c r="E170" s="245">
        <v>-1919.6140000000014</v>
      </c>
      <c r="F170" s="245">
        <v>-5412.5760000000009</v>
      </c>
      <c r="G170" s="245">
        <v>-7862.5760000000009</v>
      </c>
      <c r="H170" s="245">
        <v>-10312.575999999972</v>
      </c>
      <c r="I170" s="245">
        <v>-12612.005999999965</v>
      </c>
      <c r="J170" s="245">
        <v>-13312.005999999994</v>
      </c>
      <c r="K170" s="245">
        <v>-13660.147999999986</v>
      </c>
      <c r="L170" s="245">
        <v>-13660.147999999986</v>
      </c>
      <c r="M170" s="245">
        <v>-13660.147999999986</v>
      </c>
      <c r="N170" s="2"/>
      <c r="O170" s="2"/>
      <c r="P170" s="2"/>
      <c r="Q170" s="2"/>
      <c r="R170" s="2"/>
      <c r="Y170" s="264">
        <f t="shared" si="12"/>
        <v>700000</v>
      </c>
      <c r="Z170" s="245">
        <f t="shared" si="8"/>
        <v>-7025.0841818181716</v>
      </c>
      <c r="AA170" s="244">
        <f t="shared" si="9"/>
        <v>-1.0035834545454531E-2</v>
      </c>
    </row>
    <row r="171" spans="2:27" ht="12.75">
      <c r="B171" s="131">
        <v>800000</v>
      </c>
      <c r="C171" s="245">
        <v>12104.885999999999</v>
      </c>
      <c r="D171" s="245">
        <v>2030.9860000000044</v>
      </c>
      <c r="E171" s="245">
        <v>-2919.6140000000014</v>
      </c>
      <c r="F171" s="245">
        <v>-6462.5760000000009</v>
      </c>
      <c r="G171" s="245">
        <v>-9262.5760000000009</v>
      </c>
      <c r="H171" s="245">
        <v>-12062.576000000001</v>
      </c>
      <c r="I171" s="245">
        <v>-13212.005999999994</v>
      </c>
      <c r="J171" s="245">
        <v>-14012.005999999965</v>
      </c>
      <c r="K171" s="245">
        <v>-14812.005999999965</v>
      </c>
      <c r="L171" s="245">
        <v>-15612.005999999994</v>
      </c>
      <c r="M171" s="245">
        <v>-15660.147999999986</v>
      </c>
      <c r="N171" s="2"/>
      <c r="O171" s="2"/>
      <c r="P171" s="2"/>
      <c r="Q171" s="2"/>
      <c r="R171" s="2"/>
      <c r="Y171" s="264">
        <f t="shared" si="12"/>
        <v>800000</v>
      </c>
      <c r="Z171" s="245">
        <f t="shared" si="8"/>
        <v>-8170.8765454545364</v>
      </c>
      <c r="AA171" s="244">
        <f t="shared" si="9"/>
        <v>-1.021359568181817E-2</v>
      </c>
    </row>
    <row r="172" spans="2:27" ht="12.75">
      <c r="B172" s="131">
        <v>900000</v>
      </c>
      <c r="C172" s="245">
        <v>12104.885999999999</v>
      </c>
      <c r="D172" s="245">
        <v>1030.9859999999753</v>
      </c>
      <c r="E172" s="245">
        <v>-3919.6140000000014</v>
      </c>
      <c r="F172" s="245">
        <v>-7512.5760000000009</v>
      </c>
      <c r="G172" s="245">
        <v>-10662.576000000001</v>
      </c>
      <c r="H172" s="245">
        <v>-12912.005999999994</v>
      </c>
      <c r="I172" s="245">
        <v>-13812.005999999994</v>
      </c>
      <c r="J172" s="245">
        <v>-14712.005999999994</v>
      </c>
      <c r="K172" s="245">
        <v>-15612.005999999994</v>
      </c>
      <c r="L172" s="245">
        <v>-16512.005999999965</v>
      </c>
      <c r="M172" s="245">
        <v>-17163.863999999972</v>
      </c>
      <c r="N172" s="2"/>
      <c r="O172" s="2"/>
      <c r="P172" s="2"/>
      <c r="Q172" s="2"/>
      <c r="R172" s="2"/>
      <c r="Y172" s="264">
        <f t="shared" si="12"/>
        <v>900000</v>
      </c>
      <c r="Z172" s="245">
        <f t="shared" si="8"/>
        <v>-9062.0716363636311</v>
      </c>
      <c r="AA172" s="244">
        <f t="shared" si="9"/>
        <v>-1.0068968484848478E-2</v>
      </c>
    </row>
    <row r="173" spans="2:27" s="26" customFormat="1" ht="12.75">
      <c r="B173" s="133">
        <v>1000000</v>
      </c>
      <c r="C173" s="245">
        <v>12104.885999999999</v>
      </c>
      <c r="D173" s="245">
        <v>80.385999999998603</v>
      </c>
      <c r="E173" s="245">
        <v>-4919.6140000000014</v>
      </c>
      <c r="F173" s="245">
        <v>-8562.5760000000009</v>
      </c>
      <c r="G173" s="245">
        <v>-12062.576000000001</v>
      </c>
      <c r="H173" s="245">
        <v>-13412.005999999994</v>
      </c>
      <c r="I173" s="245">
        <v>-14412.005999999994</v>
      </c>
      <c r="J173" s="245">
        <v>-15412.005999999994</v>
      </c>
      <c r="K173" s="245">
        <v>-16412.005999999994</v>
      </c>
      <c r="L173" s="245">
        <v>-17163.864000000001</v>
      </c>
      <c r="M173" s="245">
        <v>-17163.863999999943</v>
      </c>
      <c r="N173" s="1"/>
      <c r="O173" s="1"/>
      <c r="P173" s="1"/>
      <c r="Q173" s="1"/>
      <c r="R173" s="1"/>
      <c r="Y173" s="325">
        <f t="shared" si="12"/>
        <v>1000000</v>
      </c>
      <c r="Z173" s="245">
        <f t="shared" si="8"/>
        <v>-9757.7496363636292</v>
      </c>
      <c r="AA173" s="244">
        <f t="shared" si="9"/>
        <v>-9.7577496363636298E-3</v>
      </c>
    </row>
    <row r="174" spans="2:27" ht="12.75">
      <c r="B174" s="131">
        <v>2000000</v>
      </c>
      <c r="C174" s="245">
        <v>12104.885999999824</v>
      </c>
      <c r="D174" s="245">
        <v>-4919.6140000000596</v>
      </c>
      <c r="E174" s="245">
        <v>-12062.576000000117</v>
      </c>
      <c r="F174" s="245">
        <v>-14412.006000000052</v>
      </c>
      <c r="G174" s="245">
        <v>-16412.006000000052</v>
      </c>
      <c r="H174" s="245">
        <v>-17163.86400000006</v>
      </c>
      <c r="I174" s="245">
        <v>-17163.86400000006</v>
      </c>
      <c r="J174" s="245">
        <v>-17163.86400000006</v>
      </c>
      <c r="K174" s="245">
        <v>-17163.86400000006</v>
      </c>
      <c r="L174" s="245">
        <v>-17163.86400000006</v>
      </c>
      <c r="M174" s="245">
        <v>-17163.86400000006</v>
      </c>
      <c r="N174" s="2"/>
      <c r="O174" s="2"/>
      <c r="P174" s="2"/>
      <c r="Q174" s="2"/>
      <c r="R174" s="2"/>
      <c r="Y174" s="325">
        <f t="shared" si="12"/>
        <v>2000000</v>
      </c>
      <c r="Z174" s="245">
        <f t="shared" si="8"/>
        <v>-12607.681818181893</v>
      </c>
      <c r="AA174" s="244">
        <f t="shared" si="9"/>
        <v>-6.3038409090909464E-3</v>
      </c>
    </row>
    <row r="175" spans="2:27" ht="12.75">
      <c r="B175" s="131">
        <v>4000000</v>
      </c>
      <c r="C175" s="245">
        <v>12104.88599999994</v>
      </c>
      <c r="D175" s="245">
        <v>-12062.576000000117</v>
      </c>
      <c r="E175" s="245">
        <v>-16412.006000000052</v>
      </c>
      <c r="F175" s="245">
        <v>-17163.864000000292</v>
      </c>
      <c r="G175" s="245">
        <v>-17163.864000000292</v>
      </c>
      <c r="H175" s="245">
        <v>-17163.86400000006</v>
      </c>
      <c r="I175" s="245">
        <v>-17163.864000000292</v>
      </c>
      <c r="J175" s="245">
        <v>-17163.864000000292</v>
      </c>
      <c r="K175" s="245">
        <v>-17163.86400000006</v>
      </c>
      <c r="L175" s="245">
        <v>-17163.86400000006</v>
      </c>
      <c r="M175" s="245">
        <v>-17163.864000000292</v>
      </c>
      <c r="N175" s="2"/>
      <c r="O175" s="2"/>
      <c r="P175" s="2"/>
      <c r="Q175" s="2"/>
      <c r="R175" s="2"/>
      <c r="Y175" s="325">
        <f t="shared" si="12"/>
        <v>4000000</v>
      </c>
      <c r="Z175" s="245">
        <f t="shared" si="8"/>
        <v>-13970.964363636534</v>
      </c>
      <c r="AA175" s="244">
        <f t="shared" si="9"/>
        <v>-3.4927410909091337E-3</v>
      </c>
    </row>
    <row r="176" spans="2:27" ht="12.75">
      <c r="B176" s="131">
        <v>8000000</v>
      </c>
      <c r="C176" s="245">
        <v>12104.88599999994</v>
      </c>
      <c r="D176" s="245">
        <v>-16412.006000000052</v>
      </c>
      <c r="E176" s="245">
        <v>-17163.86400000006</v>
      </c>
      <c r="F176" s="245">
        <v>-17163.86400000006</v>
      </c>
      <c r="G176" s="245">
        <v>-17163.86400000006</v>
      </c>
      <c r="H176" s="245">
        <v>-17163.86400000006</v>
      </c>
      <c r="I176" s="245">
        <v>-17163.86400000006</v>
      </c>
      <c r="J176" s="245">
        <v>-17163.86400000006</v>
      </c>
      <c r="K176" s="245">
        <v>-17163.86400000006</v>
      </c>
      <c r="L176" s="245">
        <v>-17163.86400000006</v>
      </c>
      <c r="M176" s="245">
        <v>-17163.86400000006</v>
      </c>
      <c r="N176" s="2"/>
      <c r="O176" s="2"/>
      <c r="P176" s="2"/>
      <c r="Q176" s="2"/>
      <c r="R176" s="2"/>
      <c r="Y176" s="325">
        <f t="shared" si="12"/>
        <v>8000000</v>
      </c>
      <c r="Z176" s="245">
        <f t="shared" si="8"/>
        <v>-14434.717818181876</v>
      </c>
      <c r="AA176" s="244">
        <f t="shared" si="9"/>
        <v>-1.8043397272727345E-3</v>
      </c>
    </row>
    <row r="177" spans="1:27" ht="12.75">
      <c r="B177" s="131">
        <v>12000000</v>
      </c>
      <c r="C177" s="245">
        <v>12104.88599999994</v>
      </c>
      <c r="D177" s="245">
        <v>-17163.86400000006</v>
      </c>
      <c r="E177" s="245">
        <v>-17163.863999999594</v>
      </c>
      <c r="F177" s="245">
        <v>-17163.863999999594</v>
      </c>
      <c r="G177" s="245">
        <v>-17163.863999999594</v>
      </c>
      <c r="H177" s="245">
        <v>-17163.863999999594</v>
      </c>
      <c r="I177" s="245">
        <v>-17163.863999999594</v>
      </c>
      <c r="J177" s="245">
        <v>-17163.863999999594</v>
      </c>
      <c r="K177" s="245">
        <v>-17163.863999999594</v>
      </c>
      <c r="L177" s="245">
        <v>-17163.863999999594</v>
      </c>
      <c r="M177" s="245">
        <v>-17163.863999999128</v>
      </c>
      <c r="N177" s="2"/>
      <c r="O177" s="2"/>
      <c r="P177" s="2"/>
      <c r="Q177" s="2"/>
      <c r="R177" s="2"/>
      <c r="Y177" s="325">
        <f t="shared" si="12"/>
        <v>12000000</v>
      </c>
      <c r="Z177" s="245">
        <f t="shared" si="8"/>
        <v>-14503.068545454182</v>
      </c>
      <c r="AA177" s="244">
        <f t="shared" si="9"/>
        <v>-1.2085890454545151E-3</v>
      </c>
    </row>
    <row r="178" spans="1:27" ht="12.75">
      <c r="B178" s="131">
        <v>16000000</v>
      </c>
      <c r="C178" s="245">
        <v>12104.885999999009</v>
      </c>
      <c r="D178" s="245">
        <v>-17163.864000000991</v>
      </c>
      <c r="E178" s="245">
        <v>-17163.864000000991</v>
      </c>
      <c r="F178" s="245">
        <v>-17163.864000000991</v>
      </c>
      <c r="G178" s="245">
        <v>-17163.864000000991</v>
      </c>
      <c r="H178" s="245">
        <v>-17163.86400000006</v>
      </c>
      <c r="I178" s="245">
        <v>-17163.86400000006</v>
      </c>
      <c r="J178" s="245">
        <v>-17163.86400000006</v>
      </c>
      <c r="K178" s="245">
        <v>-17163.86400000006</v>
      </c>
      <c r="L178" s="245">
        <v>-17163.86400000006</v>
      </c>
      <c r="M178" s="245">
        <v>-17163.86400000006</v>
      </c>
      <c r="N178" s="2"/>
      <c r="O178" s="2"/>
      <c r="P178" s="2"/>
      <c r="Q178" s="2"/>
      <c r="R178" s="2"/>
      <c r="W178" s="226">
        <v>2014</v>
      </c>
      <c r="Y178" s="325">
        <f t="shared" si="12"/>
        <v>16000000</v>
      </c>
      <c r="Z178" s="245">
        <f t="shared" si="8"/>
        <v>-14503.068545455028</v>
      </c>
      <c r="AA178" s="244">
        <f t="shared" si="9"/>
        <v>-9.0644178409093922E-4</v>
      </c>
    </row>
    <row r="179" spans="1:27" ht="12.75">
      <c r="B179" s="131">
        <v>20000000</v>
      </c>
      <c r="C179" s="245">
        <v>12104.885999998078</v>
      </c>
      <c r="D179" s="245">
        <v>-17163.864000001922</v>
      </c>
      <c r="E179" s="245">
        <v>-17163.864000001922</v>
      </c>
      <c r="F179" s="245">
        <v>-17163.864000001922</v>
      </c>
      <c r="G179" s="245">
        <v>-17163.864000000991</v>
      </c>
      <c r="H179" s="245">
        <v>-17163.864000000991</v>
      </c>
      <c r="I179" s="245">
        <v>-17163.864000000991</v>
      </c>
      <c r="J179" s="245">
        <v>-17163.864000000991</v>
      </c>
      <c r="K179" s="245">
        <v>-17163.86400000006</v>
      </c>
      <c r="L179" s="245">
        <v>-17163.86400000006</v>
      </c>
      <c r="M179" s="245">
        <v>-17163.86400000006</v>
      </c>
      <c r="N179" s="2"/>
      <c r="O179" s="2"/>
      <c r="P179" s="2"/>
      <c r="Q179" s="2"/>
      <c r="R179" s="2"/>
      <c r="Y179" s="325">
        <f t="shared" si="12"/>
        <v>20000000</v>
      </c>
      <c r="Z179" s="245">
        <f t="shared" si="8"/>
        <v>-14503.068545455621</v>
      </c>
      <c r="AA179" s="244">
        <f t="shared" si="9"/>
        <v>-7.2515342727278104E-4</v>
      </c>
    </row>
    <row r="180" spans="1:27" ht="12.75">
      <c r="B180" s="3" t="s">
        <v>69</v>
      </c>
      <c r="C180" s="2"/>
      <c r="D180" s="2"/>
      <c r="E180" s="196" t="s">
        <v>578</v>
      </c>
      <c r="F180" s="2"/>
      <c r="G180" s="2"/>
      <c r="H180" s="2"/>
      <c r="I180" s="2"/>
      <c r="J180" s="197" t="s">
        <v>579</v>
      </c>
      <c r="K180" s="2"/>
      <c r="L180" s="2"/>
      <c r="M180" s="2"/>
      <c r="N180" s="2"/>
      <c r="O180" s="158" t="s">
        <v>250</v>
      </c>
      <c r="P180" s="2"/>
      <c r="Q180" s="2"/>
      <c r="R180" s="2"/>
      <c r="Y180" s="264" t="str">
        <f t="shared" si="12"/>
        <v xml:space="preserve">        ^- Combined Gross  Income, $</v>
      </c>
      <c r="Z180" s="245"/>
      <c r="AA180" s="244"/>
    </row>
    <row r="181" spans="1:27" ht="12.75">
      <c r="B181" s="3"/>
      <c r="C181" s="2"/>
      <c r="D181" s="2"/>
      <c r="E181" s="165" t="s">
        <v>989</v>
      </c>
      <c r="F181" s="2"/>
      <c r="G181" s="2"/>
      <c r="H181" s="2"/>
      <c r="I181" s="2"/>
      <c r="J181" s="2"/>
      <c r="K181" s="2"/>
      <c r="L181" s="2"/>
      <c r="M181" s="2"/>
      <c r="N181" s="2"/>
      <c r="O181" s="2"/>
      <c r="P181" s="2"/>
      <c r="Q181" s="2"/>
      <c r="R181" s="2"/>
    </row>
    <row r="182" spans="1:27" ht="12.75">
      <c r="B182" s="3"/>
      <c r="C182" s="2"/>
      <c r="D182" s="2"/>
      <c r="E182" s="165"/>
      <c r="F182" s="2"/>
      <c r="G182" s="2"/>
      <c r="H182" s="2"/>
      <c r="I182" s="2"/>
      <c r="J182" s="2"/>
      <c r="K182" s="2"/>
      <c r="L182" s="2"/>
      <c r="M182" s="2"/>
      <c r="N182" s="2"/>
      <c r="O182" s="2"/>
      <c r="P182" s="2"/>
      <c r="Q182" s="2"/>
      <c r="R182" s="2"/>
    </row>
    <row r="183" spans="1:27" ht="12.75">
      <c r="A183" s="143" t="s">
        <v>922</v>
      </c>
      <c r="B183" s="3"/>
      <c r="C183" s="2"/>
      <c r="D183" s="2"/>
      <c r="E183" s="22"/>
      <c r="F183" s="2"/>
      <c r="G183" s="2"/>
      <c r="H183" s="2"/>
      <c r="I183" s="2"/>
      <c r="J183" s="2"/>
      <c r="K183" s="2"/>
      <c r="L183" s="2"/>
      <c r="M183" s="2"/>
      <c r="N183" s="2"/>
      <c r="O183" s="2"/>
      <c r="P183" s="2"/>
      <c r="Q183" s="2"/>
      <c r="R183" s="2"/>
    </row>
    <row r="184" spans="1:27" ht="12.75">
      <c r="A184" s="35" t="s">
        <v>85</v>
      </c>
      <c r="B184" s="3"/>
      <c r="C184" s="2"/>
      <c r="D184" s="2"/>
      <c r="E184" s="22"/>
      <c r="F184" s="2"/>
      <c r="G184" s="2"/>
      <c r="H184" s="2"/>
      <c r="I184" s="2"/>
      <c r="J184" s="2"/>
      <c r="K184" s="2"/>
      <c r="L184" s="2"/>
      <c r="M184" s="2"/>
      <c r="N184" s="2"/>
      <c r="O184" s="2"/>
      <c r="P184" s="2"/>
      <c r="Q184" s="2"/>
      <c r="R184" s="2"/>
    </row>
    <row r="185" spans="1:27" ht="12.75">
      <c r="A185" s="35" t="s">
        <v>86</v>
      </c>
      <c r="B185" s="3"/>
      <c r="C185" s="2"/>
      <c r="D185" s="2"/>
      <c r="E185" s="22"/>
      <c r="F185" s="2"/>
      <c r="G185" s="2"/>
      <c r="H185" s="2"/>
      <c r="I185" s="2"/>
      <c r="J185" s="2"/>
      <c r="K185" s="2"/>
      <c r="L185" s="2"/>
      <c r="M185" s="2"/>
      <c r="N185" s="2"/>
      <c r="O185" s="2"/>
      <c r="P185" s="2"/>
      <c r="Q185" s="2"/>
      <c r="R185" s="2"/>
    </row>
    <row r="186" spans="1:27" ht="12.75">
      <c r="A186" s="35" t="s">
        <v>89</v>
      </c>
      <c r="B186" s="3"/>
      <c r="C186" s="2"/>
      <c r="D186" s="2"/>
      <c r="E186" s="158" t="s">
        <v>250</v>
      </c>
      <c r="F186" s="2"/>
      <c r="G186" s="2"/>
      <c r="H186" s="2"/>
      <c r="I186" s="2"/>
      <c r="J186" s="2"/>
      <c r="K186" s="2"/>
      <c r="L186" s="2"/>
      <c r="M186" s="2"/>
      <c r="N186" s="2"/>
      <c r="O186" s="2"/>
      <c r="P186" s="2"/>
      <c r="Q186" s="2"/>
      <c r="R186" s="2"/>
    </row>
    <row r="187" spans="1:27" ht="12.75">
      <c r="A187" s="35"/>
      <c r="B187" s="3"/>
      <c r="C187" s="2"/>
      <c r="D187" s="2"/>
      <c r="E187" s="22"/>
      <c r="F187" s="2"/>
      <c r="G187" s="2"/>
      <c r="H187" s="2"/>
      <c r="I187" s="2"/>
      <c r="J187" s="2"/>
      <c r="K187" s="2"/>
      <c r="L187" s="2"/>
      <c r="M187" s="2"/>
      <c r="N187" s="2"/>
      <c r="O187" s="2"/>
      <c r="P187" s="2"/>
      <c r="Q187" s="2"/>
      <c r="R187" s="2"/>
    </row>
    <row r="188" spans="1:27" ht="12.75">
      <c r="A188" s="3"/>
      <c r="B188" s="3" t="s">
        <v>891</v>
      </c>
      <c r="C188" s="2"/>
      <c r="D188" s="22"/>
      <c r="E188" s="2"/>
      <c r="F188" s="2"/>
      <c r="G188" s="22" t="s">
        <v>95</v>
      </c>
      <c r="H188" s="2"/>
      <c r="I188" s="2"/>
      <c r="J188" s="3" t="s">
        <v>892</v>
      </c>
      <c r="K188" s="2"/>
      <c r="L188" s="2"/>
      <c r="M188" s="2"/>
      <c r="N188" s="2"/>
      <c r="O188" s="2"/>
      <c r="P188" s="2"/>
      <c r="Q188" s="2"/>
    </row>
    <row r="189" spans="1:27" ht="12.75">
      <c r="A189" s="3"/>
      <c r="B189" s="3" t="s">
        <v>17</v>
      </c>
      <c r="C189" s="2"/>
      <c r="D189" s="22"/>
      <c r="E189" s="2"/>
      <c r="F189" s="2"/>
      <c r="G189" s="22" t="s">
        <v>109</v>
      </c>
      <c r="H189" s="2"/>
      <c r="I189" s="226">
        <v>2004</v>
      </c>
      <c r="J189" s="22" t="s">
        <v>897</v>
      </c>
      <c r="K189" s="2"/>
      <c r="L189" s="2"/>
      <c r="M189" s="2"/>
      <c r="N189" s="2"/>
      <c r="O189" s="2"/>
      <c r="P189" s="2"/>
      <c r="Q189" s="2"/>
    </row>
    <row r="190" spans="1:27" ht="12.75">
      <c r="A190" s="173" t="s">
        <v>242</v>
      </c>
      <c r="B190" s="3" t="s">
        <v>18</v>
      </c>
      <c r="C190" s="2"/>
      <c r="D190" s="22"/>
      <c r="E190" s="2"/>
      <c r="F190" s="2"/>
      <c r="G190" s="22" t="s">
        <v>96</v>
      </c>
      <c r="H190" s="2"/>
      <c r="I190" s="2"/>
      <c r="J190" s="22" t="s">
        <v>745</v>
      </c>
      <c r="K190" s="2"/>
      <c r="L190" s="2"/>
      <c r="M190" s="2"/>
      <c r="N190" s="2"/>
      <c r="O190" s="2"/>
      <c r="P190" s="2"/>
      <c r="Q190" s="2"/>
    </row>
    <row r="191" spans="1:27" ht="12.75">
      <c r="A191" s="173" t="s">
        <v>249</v>
      </c>
      <c r="B191" s="117" t="s">
        <v>19</v>
      </c>
      <c r="C191" s="107"/>
      <c r="D191" s="107"/>
      <c r="E191" s="107"/>
      <c r="F191" s="107"/>
      <c r="G191" s="123" t="s">
        <v>21</v>
      </c>
      <c r="H191" s="2"/>
      <c r="I191" s="2"/>
      <c r="J191" s="22" t="s">
        <v>93</v>
      </c>
      <c r="K191" s="2"/>
      <c r="L191" s="2"/>
      <c r="M191" s="2"/>
      <c r="N191" s="2"/>
      <c r="O191" s="2"/>
      <c r="P191" s="2"/>
      <c r="Q191" s="2"/>
    </row>
    <row r="192" spans="1:27" ht="12.75">
      <c r="A192" s="174">
        <f>InflateFactr</f>
        <v>1.3380000000000001</v>
      </c>
      <c r="B192" s="117"/>
      <c r="C192" s="107"/>
      <c r="D192" s="107"/>
      <c r="E192" s="107"/>
      <c r="F192" s="107"/>
      <c r="G192" s="107"/>
      <c r="H192" s="2"/>
      <c r="I192" s="2"/>
      <c r="K192" s="2"/>
      <c r="L192" s="2"/>
      <c r="M192" s="2"/>
      <c r="N192" s="2"/>
      <c r="O192" s="2"/>
      <c r="P192" s="2"/>
      <c r="Q192" s="2"/>
    </row>
    <row r="193" spans="1:18" ht="12.75">
      <c r="A193" s="160" t="s">
        <v>251</v>
      </c>
      <c r="B193" s="118" t="s">
        <v>92</v>
      </c>
      <c r="C193" s="119"/>
      <c r="D193" s="119"/>
      <c r="E193" s="119"/>
      <c r="F193" s="119"/>
      <c r="G193" s="119"/>
      <c r="H193" s="2"/>
      <c r="I193" s="2"/>
      <c r="J193" s="118" t="s">
        <v>92</v>
      </c>
      <c r="K193" s="2"/>
      <c r="L193" s="2"/>
      <c r="M193" s="2"/>
      <c r="N193" s="2"/>
      <c r="O193" s="2"/>
      <c r="P193" s="2"/>
      <c r="Q193" s="2"/>
    </row>
    <row r="194" spans="1:18" ht="12.75">
      <c r="A194" s="3"/>
      <c r="B194" s="120">
        <f>C131</f>
        <v>0</v>
      </c>
      <c r="C194" s="120">
        <f>E131</f>
        <v>0.1</v>
      </c>
      <c r="D194" s="120">
        <f>G131</f>
        <v>0.2</v>
      </c>
      <c r="E194" s="120">
        <f>I131</f>
        <v>0.3</v>
      </c>
      <c r="F194" s="120">
        <f>K131</f>
        <v>0.4</v>
      </c>
      <c r="G194" s="120">
        <f>M131</f>
        <v>0.5</v>
      </c>
      <c r="H194" s="2"/>
      <c r="I194" s="2"/>
      <c r="J194" s="120">
        <v>0</v>
      </c>
      <c r="K194" s="120">
        <v>0.1</v>
      </c>
      <c r="L194" s="120">
        <v>0.2</v>
      </c>
      <c r="M194" s="120">
        <v>0.3</v>
      </c>
      <c r="N194" s="120">
        <v>0.4</v>
      </c>
      <c r="O194" s="120">
        <v>0.5</v>
      </c>
      <c r="P194" s="2"/>
      <c r="Q194" s="2"/>
    </row>
    <row r="195" spans="1:18" ht="12.75">
      <c r="A195" s="121" t="s">
        <v>16</v>
      </c>
      <c r="B195" s="2"/>
      <c r="C195" s="2"/>
      <c r="D195" s="22"/>
      <c r="E195" s="2"/>
      <c r="F195" s="2"/>
      <c r="G195" s="2"/>
      <c r="H195" s="2"/>
      <c r="I195" s="121" t="s">
        <v>201</v>
      </c>
      <c r="J195" s="2"/>
      <c r="K195" s="2"/>
      <c r="L195" s="2"/>
      <c r="M195" s="2"/>
      <c r="N195" s="2"/>
      <c r="O195" s="2"/>
      <c r="P195" s="2"/>
      <c r="Q195" s="2"/>
    </row>
    <row r="196" spans="1:18" ht="12.75">
      <c r="A196" s="121" t="s">
        <v>100</v>
      </c>
      <c r="B196" s="399" t="s">
        <v>22</v>
      </c>
      <c r="C196" s="399"/>
      <c r="D196" s="399"/>
      <c r="E196" s="399"/>
      <c r="F196" s="399"/>
      <c r="G196" s="399"/>
      <c r="H196" s="2"/>
      <c r="I196" s="121" t="s">
        <v>101</v>
      </c>
      <c r="J196" s="399" t="s">
        <v>22</v>
      </c>
      <c r="K196" s="399"/>
      <c r="L196" s="399"/>
      <c r="M196" s="399"/>
      <c r="N196" s="399"/>
      <c r="O196" s="399"/>
      <c r="P196" s="2"/>
      <c r="Q196" s="2"/>
    </row>
    <row r="197" spans="1:18" ht="12.75">
      <c r="A197" s="122">
        <f>B134</f>
        <v>20000</v>
      </c>
      <c r="B197" s="245">
        <f>C134</f>
        <v>936.29</v>
      </c>
      <c r="C197" s="245">
        <f>E134</f>
        <v>583.34882352941167</v>
      </c>
      <c r="D197" s="245">
        <f>G134</f>
        <v>230.40764705882344</v>
      </c>
      <c r="E197" s="245">
        <f>I134</f>
        <v>-227.78142725066465</v>
      </c>
      <c r="F197" s="245">
        <f>K134</f>
        <v>-644.01954813359544</v>
      </c>
      <c r="G197" s="245">
        <f>M134</f>
        <v>-823.46239685658179</v>
      </c>
      <c r="H197" s="2"/>
      <c r="I197" s="122">
        <v>20000</v>
      </c>
      <c r="J197" s="245">
        <v>936.29</v>
      </c>
      <c r="K197" s="245">
        <v>583.34882352941167</v>
      </c>
      <c r="L197" s="245">
        <v>230.40764705882344</v>
      </c>
      <c r="M197" s="245">
        <v>-227.78142725066465</v>
      </c>
      <c r="N197" s="245">
        <v>-644.01954813359544</v>
      </c>
      <c r="O197" s="245">
        <v>-823.46239685658179</v>
      </c>
      <c r="P197" s="2"/>
      <c r="Q197" s="2"/>
    </row>
    <row r="198" spans="1:18" ht="12.75">
      <c r="A198" s="122">
        <f>B137</f>
        <v>50000</v>
      </c>
      <c r="B198" s="245">
        <f>C137</f>
        <v>2123.3000000000002</v>
      </c>
      <c r="C198" s="245">
        <f>E137</f>
        <v>941.54705882353028</v>
      </c>
      <c r="D198" s="245">
        <f>G137</f>
        <v>162.16880157170908</v>
      </c>
      <c r="E198" s="245">
        <f>I137</f>
        <v>231.5629273084478</v>
      </c>
      <c r="F198" s="245">
        <f>K137</f>
        <v>10.190000000000509</v>
      </c>
      <c r="G198" s="245">
        <f>M137</f>
        <v>0</v>
      </c>
      <c r="H198" s="2"/>
      <c r="I198" s="122">
        <v>50000</v>
      </c>
      <c r="J198" s="245">
        <v>2123.3000000000002</v>
      </c>
      <c r="K198" s="245">
        <v>941.54705882353028</v>
      </c>
      <c r="L198" s="245">
        <v>162.16880157170908</v>
      </c>
      <c r="M198" s="245">
        <v>231.5629273084478</v>
      </c>
      <c r="N198" s="245">
        <v>10.190000000000509</v>
      </c>
      <c r="O198" s="245">
        <v>0</v>
      </c>
      <c r="P198" s="2"/>
      <c r="Q198" s="2"/>
    </row>
    <row r="199" spans="1:18" ht="12.75">
      <c r="A199" s="122">
        <f>B140</f>
        <v>80000</v>
      </c>
      <c r="B199" s="245">
        <f>C140</f>
        <v>5123.2999999999984</v>
      </c>
      <c r="C199" s="245">
        <f>E140</f>
        <v>2601.4800000000005</v>
      </c>
      <c r="D199" s="245">
        <f>G140</f>
        <v>1659.5900000000011</v>
      </c>
      <c r="E199" s="245">
        <f>I140</f>
        <v>649.40000000000055</v>
      </c>
      <c r="F199" s="245">
        <f>K140</f>
        <v>0</v>
      </c>
      <c r="G199" s="245">
        <f>M140</f>
        <v>0</v>
      </c>
      <c r="H199" s="2"/>
      <c r="I199" s="122">
        <v>80000</v>
      </c>
      <c r="J199" s="245">
        <v>5123.2999999999984</v>
      </c>
      <c r="K199" s="245">
        <v>2601.4800000000005</v>
      </c>
      <c r="L199" s="245">
        <v>1659.5900000000011</v>
      </c>
      <c r="M199" s="245">
        <v>649.40000000000055</v>
      </c>
      <c r="N199" s="245">
        <v>0</v>
      </c>
      <c r="O199" s="245">
        <v>0</v>
      </c>
      <c r="P199" s="147"/>
      <c r="Q199" s="2"/>
    </row>
    <row r="200" spans="1:18" ht="12.75">
      <c r="A200" s="122">
        <f>B144</f>
        <v>120000</v>
      </c>
      <c r="B200" s="245">
        <f>C144</f>
        <v>7481.5379999999968</v>
      </c>
      <c r="C200" s="245">
        <f>E144</f>
        <v>3999.3384518664025</v>
      </c>
      <c r="D200" s="245">
        <f>G144</f>
        <v>2550.5999999999985</v>
      </c>
      <c r="E200" s="245">
        <f>I144</f>
        <v>1350.5999999999985</v>
      </c>
      <c r="F200" s="245">
        <f>K144</f>
        <v>150.60000000000036</v>
      </c>
      <c r="G200" s="245">
        <f>M144</f>
        <v>0</v>
      </c>
      <c r="H200" s="2"/>
      <c r="I200" s="122">
        <v>120000</v>
      </c>
      <c r="J200" s="245">
        <v>7481.5379999999968</v>
      </c>
      <c r="K200" s="245">
        <v>3999.3384518664025</v>
      </c>
      <c r="L200" s="245">
        <v>2550.5999999999985</v>
      </c>
      <c r="M200" s="245">
        <v>1350.5999999999985</v>
      </c>
      <c r="N200" s="245">
        <v>150.60000000000036</v>
      </c>
      <c r="O200" s="245">
        <v>0</v>
      </c>
      <c r="P200" s="147"/>
      <c r="Q200" s="2"/>
    </row>
    <row r="201" spans="1:18" ht="12.75">
      <c r="A201" s="122">
        <f>B146</f>
        <v>140000</v>
      </c>
      <c r="B201" s="245">
        <f>C146</f>
        <v>8081.5379999999968</v>
      </c>
      <c r="C201" s="245">
        <f>E146</f>
        <v>4392.5801021610969</v>
      </c>
      <c r="D201" s="245">
        <f>G146</f>
        <v>2367.637999999999</v>
      </c>
      <c r="E201" s="245">
        <f>I146</f>
        <v>750.59999999999854</v>
      </c>
      <c r="F201" s="245">
        <f>K146</f>
        <v>0</v>
      </c>
      <c r="G201" s="245">
        <f>M146</f>
        <v>0</v>
      </c>
      <c r="H201" s="2"/>
      <c r="I201" s="122">
        <v>140000</v>
      </c>
      <c r="J201" s="245">
        <v>8081.5379999999968</v>
      </c>
      <c r="K201" s="245">
        <v>4392.5801021610969</v>
      </c>
      <c r="L201" s="245">
        <v>2367.637999999999</v>
      </c>
      <c r="M201" s="245">
        <v>750.59999999999854</v>
      </c>
      <c r="N201" s="245">
        <v>0</v>
      </c>
      <c r="O201" s="245">
        <v>0</v>
      </c>
      <c r="P201" s="2"/>
      <c r="Q201" s="2"/>
    </row>
    <row r="202" spans="1:18" ht="12.75">
      <c r="A202" s="122">
        <f>B152</f>
        <v>200000</v>
      </c>
      <c r="B202" s="245">
        <f>C152</f>
        <v>9226.1790000000037</v>
      </c>
      <c r="C202" s="245">
        <f>E152</f>
        <v>4562.4690000000046</v>
      </c>
      <c r="D202" s="245">
        <f>G152</f>
        <v>1952.2790000000023</v>
      </c>
      <c r="E202" s="245">
        <f>I152</f>
        <v>401.67900000000373</v>
      </c>
      <c r="F202" s="245">
        <f>K152</f>
        <v>-198.32100000000355</v>
      </c>
      <c r="G202" s="245">
        <f>M152</f>
        <v>-655.35899999999674</v>
      </c>
      <c r="H202" s="2"/>
      <c r="I202" s="122">
        <v>200000</v>
      </c>
      <c r="J202" s="245">
        <v>9226.1790000000037</v>
      </c>
      <c r="K202" s="245">
        <v>4562.4690000000046</v>
      </c>
      <c r="L202" s="245">
        <v>1952.2790000000023</v>
      </c>
      <c r="M202" s="245">
        <v>401.67900000000373</v>
      </c>
      <c r="N202" s="245">
        <v>-198.32100000000355</v>
      </c>
      <c r="O202" s="245">
        <v>-655.35899999999674</v>
      </c>
      <c r="P202" s="2"/>
      <c r="Q202" s="2"/>
    </row>
    <row r="203" spans="1:18" ht="12.75">
      <c r="A203" s="3"/>
      <c r="B203" s="196" t="s">
        <v>585</v>
      </c>
      <c r="C203" s="2"/>
      <c r="D203" s="22"/>
      <c r="E203" s="2"/>
      <c r="F203" s="2"/>
      <c r="G203" s="197"/>
      <c r="H203" s="197" t="s">
        <v>904</v>
      </c>
      <c r="I203" s="2"/>
      <c r="J203" s="2"/>
      <c r="K203" s="2"/>
      <c r="L203" s="2"/>
      <c r="M203" s="2"/>
      <c r="N203" s="22" t="s">
        <v>992</v>
      </c>
      <c r="O203" s="2"/>
      <c r="P203" s="2"/>
      <c r="Q203" s="2"/>
    </row>
    <row r="204" spans="1:18" ht="12.75">
      <c r="A204" s="3" t="s">
        <v>386</v>
      </c>
      <c r="B204" s="2"/>
      <c r="C204" s="2"/>
      <c r="D204" s="22"/>
      <c r="E204" s="2"/>
      <c r="F204" s="2"/>
      <c r="G204" s="2"/>
      <c r="H204" s="2"/>
      <c r="I204" s="2"/>
      <c r="J204" s="2"/>
      <c r="K204" s="2"/>
      <c r="L204" s="2"/>
      <c r="M204" s="2"/>
      <c r="N204" s="2"/>
      <c r="O204" s="2"/>
      <c r="P204" s="2"/>
      <c r="Q204" s="2"/>
    </row>
    <row r="205" spans="1:18" ht="12.75">
      <c r="A205" s="175">
        <f>InflateFactr</f>
        <v>1.3380000000000001</v>
      </c>
      <c r="B205" s="176" t="s">
        <v>254</v>
      </c>
      <c r="C205" s="181"/>
      <c r="D205" s="177"/>
      <c r="E205" s="2" t="s">
        <v>395</v>
      </c>
      <c r="F205" s="2"/>
      <c r="G205" s="2"/>
      <c r="H205" s="2"/>
      <c r="I205" s="2"/>
      <c r="J205" s="2" t="s">
        <v>755</v>
      </c>
      <c r="K205" s="2"/>
      <c r="L205" s="2"/>
      <c r="M205" s="2"/>
      <c r="N205" s="2"/>
      <c r="O205" s="2"/>
      <c r="P205" s="2"/>
      <c r="Q205" s="2"/>
    </row>
    <row r="206" spans="1:18" ht="12.75">
      <c r="A206" s="35"/>
      <c r="B206" s="3"/>
      <c r="C206" s="2"/>
      <c r="D206" s="2"/>
      <c r="E206" s="22"/>
      <c r="F206" s="2"/>
      <c r="G206" s="2"/>
      <c r="H206" s="2"/>
      <c r="I206" s="2"/>
      <c r="J206" s="2"/>
      <c r="K206" s="2"/>
      <c r="L206" s="2"/>
      <c r="M206" s="2"/>
      <c r="N206" s="2"/>
      <c r="O206" s="2"/>
      <c r="P206" s="2"/>
      <c r="Q206" s="2"/>
      <c r="R206" s="2"/>
    </row>
    <row r="207" spans="1:18" ht="12.75">
      <c r="A207" s="35" t="s">
        <v>90</v>
      </c>
      <c r="B207" s="3"/>
      <c r="C207" s="2"/>
      <c r="D207" s="2"/>
      <c r="E207" s="22"/>
      <c r="F207" s="2"/>
      <c r="G207" s="2"/>
      <c r="H207" s="2"/>
      <c r="I207" s="2"/>
      <c r="J207" s="2"/>
      <c r="K207" s="2"/>
      <c r="L207" s="2"/>
      <c r="M207" s="2"/>
      <c r="N207" s="2"/>
      <c r="O207" s="2"/>
      <c r="P207" s="2"/>
      <c r="Q207" s="2"/>
      <c r="R207" s="2"/>
    </row>
    <row r="208" spans="1:18" ht="12.75">
      <c r="A208" s="35" t="s">
        <v>87</v>
      </c>
      <c r="B208" s="3"/>
      <c r="C208" s="2"/>
      <c r="D208" s="2"/>
      <c r="E208" s="22"/>
      <c r="F208" s="2"/>
      <c r="G208" s="2"/>
      <c r="H208" s="2"/>
      <c r="I208" s="2"/>
      <c r="J208" s="2"/>
      <c r="K208" s="2"/>
      <c r="L208" s="2"/>
      <c r="M208" s="2"/>
      <c r="N208" s="2"/>
      <c r="O208" s="2"/>
      <c r="P208" s="2"/>
      <c r="Q208" s="2"/>
      <c r="R208" s="2"/>
    </row>
    <row r="209" spans="1:18" ht="12.75">
      <c r="A209" s="35" t="s">
        <v>88</v>
      </c>
      <c r="B209" s="3"/>
      <c r="C209" s="2"/>
      <c r="D209" s="2"/>
      <c r="E209" s="22"/>
      <c r="F209" s="2"/>
      <c r="G209" s="2"/>
      <c r="H209" s="2"/>
      <c r="I209" s="2"/>
      <c r="J209" s="2"/>
      <c r="K209" s="2"/>
      <c r="L209" s="2"/>
      <c r="M209" s="2"/>
      <c r="N209" s="2"/>
      <c r="O209" s="2"/>
      <c r="P209" s="2"/>
      <c r="Q209" s="2"/>
      <c r="R209" s="2"/>
    </row>
    <row r="210" spans="1:18" ht="12.75">
      <c r="A210" s="35"/>
      <c r="B210" s="3"/>
      <c r="C210" s="2"/>
      <c r="D210" s="2"/>
      <c r="E210" s="22"/>
      <c r="F210" s="2"/>
      <c r="G210" s="2"/>
      <c r="H210" s="2"/>
      <c r="I210" s="2"/>
      <c r="J210" s="2"/>
      <c r="K210" s="2"/>
      <c r="L210" s="2"/>
      <c r="M210" s="2"/>
      <c r="N210" s="2"/>
      <c r="O210" s="2"/>
      <c r="P210" s="2"/>
      <c r="Q210" s="2"/>
      <c r="R210" s="2"/>
    </row>
    <row r="211" spans="1:18" ht="12.75">
      <c r="A211" s="113" t="s">
        <v>98</v>
      </c>
      <c r="B211" s="3"/>
      <c r="C211" s="2"/>
      <c r="D211" s="2"/>
      <c r="E211" s="22"/>
      <c r="F211" s="2"/>
      <c r="G211" s="2"/>
      <c r="H211" s="2"/>
      <c r="I211" s="2"/>
      <c r="J211" s="2"/>
      <c r="K211" s="2"/>
      <c r="L211" s="2"/>
      <c r="M211" s="2"/>
      <c r="N211" s="2"/>
      <c r="O211" s="2"/>
      <c r="P211" s="2"/>
      <c r="Q211" s="2"/>
      <c r="R211" s="2"/>
    </row>
    <row r="212" spans="1:18" ht="12.75">
      <c r="A212" s="113" t="s">
        <v>898</v>
      </c>
      <c r="B212" s="3"/>
      <c r="C212" s="2"/>
      <c r="D212" s="2"/>
      <c r="E212" s="22"/>
      <c r="F212" s="2"/>
      <c r="G212" s="2"/>
      <c r="H212" s="2"/>
      <c r="I212" s="2"/>
      <c r="J212" s="2"/>
      <c r="K212" s="2"/>
      <c r="L212" s="2"/>
      <c r="M212" s="2"/>
      <c r="N212" s="2"/>
      <c r="O212" s="2"/>
      <c r="P212" s="2"/>
      <c r="Q212" s="2"/>
      <c r="R212" s="2"/>
    </row>
    <row r="213" spans="1:18" ht="12.75">
      <c r="A213" s="113" t="s">
        <v>899</v>
      </c>
      <c r="B213" s="3"/>
      <c r="C213" s="2"/>
      <c r="D213" s="2"/>
      <c r="E213" s="22"/>
      <c r="F213" s="2"/>
      <c r="G213" s="2"/>
      <c r="H213" s="2"/>
      <c r="I213" s="2"/>
      <c r="J213" s="2"/>
      <c r="K213" s="2"/>
      <c r="L213" s="2"/>
      <c r="M213" s="2"/>
      <c r="N213" s="2"/>
      <c r="O213" s="2"/>
      <c r="P213" s="2"/>
      <c r="Q213" s="2"/>
      <c r="R213" s="2"/>
    </row>
    <row r="214" spans="1:18" ht="12.75">
      <c r="A214" s="113"/>
      <c r="B214" s="127"/>
      <c r="C214" s="2"/>
      <c r="D214" s="2"/>
      <c r="E214" s="22"/>
      <c r="F214" s="2"/>
      <c r="G214" s="2"/>
      <c r="H214" s="2"/>
      <c r="I214" s="2"/>
      <c r="J214" s="2"/>
      <c r="K214" s="2"/>
      <c r="L214" s="2"/>
      <c r="M214" s="2"/>
      <c r="N214" s="2"/>
      <c r="O214" s="2"/>
      <c r="P214" s="2"/>
      <c r="Q214" s="2"/>
      <c r="R214" s="2"/>
    </row>
    <row r="215" spans="1:18" ht="12.75">
      <c r="A215" s="35" t="s">
        <v>71</v>
      </c>
      <c r="B215" s="3"/>
      <c r="C215" s="2"/>
      <c r="D215" s="2"/>
      <c r="E215" s="22"/>
      <c r="F215" s="2"/>
      <c r="G215" s="2"/>
      <c r="H215" s="2"/>
      <c r="I215" s="2"/>
      <c r="J215" s="2" t="s">
        <v>755</v>
      </c>
      <c r="K215" s="2"/>
      <c r="L215" s="2"/>
      <c r="M215" s="2"/>
      <c r="N215" s="2"/>
      <c r="O215" s="2"/>
      <c r="P215" s="2"/>
      <c r="Q215" s="2"/>
      <c r="R215" s="2"/>
    </row>
    <row r="216" spans="1:18" ht="12.75">
      <c r="A216" s="143" t="s">
        <v>387</v>
      </c>
      <c r="B216" s="3"/>
      <c r="C216" s="2"/>
      <c r="D216" s="2"/>
      <c r="E216" s="22"/>
      <c r="F216" s="2"/>
      <c r="G216" s="2"/>
      <c r="H216" s="2"/>
      <c r="I216" s="2"/>
      <c r="J216" s="2"/>
      <c r="K216" s="2"/>
      <c r="L216" s="2"/>
      <c r="M216" s="2"/>
      <c r="N216" s="2"/>
      <c r="O216" s="2"/>
      <c r="P216" s="2"/>
      <c r="Q216" s="2"/>
      <c r="R216" s="2"/>
    </row>
    <row r="217" spans="1:18" ht="12.75">
      <c r="A217" s="143" t="s">
        <v>388</v>
      </c>
      <c r="B217" s="3"/>
      <c r="C217" s="2"/>
      <c r="D217" s="2"/>
      <c r="E217" s="22"/>
      <c r="F217" s="2"/>
      <c r="G217" s="2"/>
      <c r="H217" s="2"/>
      <c r="I217" s="2"/>
      <c r="J217" s="2"/>
      <c r="K217" s="2"/>
      <c r="L217" s="2"/>
      <c r="M217" s="2"/>
      <c r="N217" s="2"/>
      <c r="O217" s="2"/>
      <c r="P217" s="2"/>
      <c r="Q217" s="2"/>
      <c r="R217" s="2"/>
    </row>
    <row r="218" spans="1:18" ht="12.75">
      <c r="A218" s="143" t="s">
        <v>396</v>
      </c>
      <c r="B218" s="3"/>
      <c r="C218" s="2"/>
      <c r="D218" s="2"/>
      <c r="E218" s="22"/>
      <c r="F218" s="2"/>
      <c r="G218" s="2"/>
      <c r="H218" s="2"/>
      <c r="I218" s="2"/>
      <c r="J218" s="2"/>
      <c r="K218" s="2"/>
      <c r="L218" s="2"/>
      <c r="M218" s="2"/>
      <c r="N218" s="2"/>
      <c r="O218" s="2"/>
      <c r="P218" s="2"/>
      <c r="Q218" s="2"/>
      <c r="R218" s="2"/>
    </row>
    <row r="219" spans="1:18" ht="12.75">
      <c r="A219" s="35" t="s">
        <v>75</v>
      </c>
      <c r="B219" s="3"/>
      <c r="C219" s="2"/>
      <c r="D219" s="2"/>
      <c r="E219" s="22"/>
      <c r="F219" s="2"/>
      <c r="G219" s="2"/>
      <c r="H219" s="2"/>
      <c r="I219" s="2"/>
      <c r="J219" s="2"/>
      <c r="K219" s="2"/>
      <c r="L219" s="2"/>
      <c r="M219" s="2"/>
      <c r="N219" s="2"/>
      <c r="O219" s="2"/>
      <c r="P219" s="2"/>
      <c r="Q219" s="2"/>
      <c r="R219" s="2"/>
    </row>
    <row r="220" spans="1:18" ht="12.75">
      <c r="A220" s="35"/>
      <c r="B220" s="3"/>
      <c r="C220" s="2"/>
      <c r="D220" s="2"/>
      <c r="E220" s="22"/>
      <c r="F220" s="2"/>
      <c r="G220" s="2"/>
      <c r="H220" s="2"/>
      <c r="I220" s="2"/>
      <c r="J220" s="2"/>
      <c r="K220" s="2"/>
      <c r="L220" s="2"/>
      <c r="M220" s="2"/>
      <c r="N220" s="2"/>
      <c r="O220" s="2"/>
      <c r="P220" s="2"/>
      <c r="Q220" s="2"/>
      <c r="R220" s="2"/>
    </row>
    <row r="221" spans="1:18" ht="12.75">
      <c r="A221" s="35" t="s">
        <v>76</v>
      </c>
      <c r="B221" s="3"/>
      <c r="C221" s="2"/>
      <c r="D221" s="2"/>
      <c r="E221" s="22"/>
      <c r="F221" s="2"/>
      <c r="G221" s="2"/>
      <c r="H221" s="2"/>
      <c r="I221" s="2"/>
      <c r="J221" s="2" t="s">
        <v>755</v>
      </c>
      <c r="K221" s="2"/>
      <c r="L221" s="2"/>
      <c r="M221" s="2"/>
      <c r="N221" s="2"/>
      <c r="O221" s="2"/>
      <c r="P221" s="2"/>
      <c r="Q221" s="2"/>
      <c r="R221" s="2"/>
    </row>
    <row r="222" spans="1:18" ht="12.75">
      <c r="A222" s="143" t="s">
        <v>389</v>
      </c>
      <c r="B222" s="3"/>
      <c r="C222" s="2"/>
      <c r="D222" s="2"/>
      <c r="E222" s="22"/>
      <c r="F222" s="2"/>
      <c r="G222" s="2"/>
      <c r="H222" s="2"/>
      <c r="I222" s="2"/>
      <c r="J222" s="2"/>
      <c r="K222" s="2"/>
      <c r="L222" s="2"/>
      <c r="M222" s="2"/>
      <c r="N222" s="2"/>
      <c r="O222" s="2"/>
      <c r="P222" s="2"/>
      <c r="Q222" s="2"/>
      <c r="R222" s="2"/>
    </row>
    <row r="223" spans="1:18" ht="12.75">
      <c r="A223" s="143" t="s">
        <v>213</v>
      </c>
      <c r="B223" s="3"/>
      <c r="C223" s="2"/>
      <c r="D223" s="2"/>
      <c r="E223" s="22"/>
      <c r="F223" s="2"/>
      <c r="G223" s="2"/>
      <c r="H223" s="2"/>
      <c r="I223" s="2"/>
      <c r="J223" s="2"/>
      <c r="K223" s="2"/>
      <c r="L223" s="2"/>
      <c r="M223" s="2"/>
      <c r="N223" s="2"/>
      <c r="O223" s="2"/>
      <c r="P223" s="2"/>
      <c r="Q223" s="2"/>
      <c r="R223" s="2"/>
    </row>
    <row r="224" spans="1:18" ht="12.75">
      <c r="A224" s="143" t="s">
        <v>390</v>
      </c>
      <c r="B224" s="3"/>
      <c r="C224" s="2"/>
      <c r="D224" s="2"/>
      <c r="E224" s="22"/>
      <c r="F224" s="2"/>
      <c r="G224" s="2"/>
      <c r="H224" s="2"/>
      <c r="I224" s="2"/>
      <c r="J224" s="2"/>
      <c r="K224" s="2"/>
      <c r="L224" s="2"/>
      <c r="M224" s="2"/>
      <c r="N224" s="2"/>
      <c r="O224" s="2"/>
      <c r="P224" s="2"/>
      <c r="Q224" s="2"/>
      <c r="R224" s="2"/>
    </row>
    <row r="225" spans="1:18" ht="12.75">
      <c r="A225" s="143" t="s">
        <v>397</v>
      </c>
      <c r="B225" s="3"/>
      <c r="C225" s="2"/>
      <c r="D225" s="2"/>
      <c r="E225" s="22"/>
      <c r="F225" s="2"/>
      <c r="G225" s="2"/>
      <c r="H225" s="2"/>
      <c r="I225" s="2"/>
      <c r="J225" s="2"/>
      <c r="K225" s="2"/>
      <c r="L225" s="2"/>
      <c r="M225" s="2"/>
      <c r="N225" s="2"/>
      <c r="O225" s="2"/>
      <c r="P225" s="2"/>
      <c r="Q225" s="2"/>
      <c r="R225" s="2"/>
    </row>
    <row r="226" spans="1:18" ht="12.75">
      <c r="A226" s="35"/>
      <c r="B226" s="3"/>
      <c r="C226" s="2"/>
      <c r="D226" s="2"/>
      <c r="E226" s="22"/>
      <c r="F226" s="2"/>
      <c r="G226" s="2"/>
      <c r="H226" s="2"/>
      <c r="I226" s="2"/>
      <c r="J226" s="2"/>
      <c r="K226" s="2"/>
      <c r="L226" s="2"/>
      <c r="M226" s="2"/>
      <c r="N226" s="2"/>
      <c r="O226" s="2"/>
      <c r="P226" s="2"/>
      <c r="Q226" s="2"/>
      <c r="R226" s="2"/>
    </row>
    <row r="227" spans="1:18" ht="12.75">
      <c r="A227" s="143" t="s">
        <v>391</v>
      </c>
      <c r="B227" s="3"/>
      <c r="C227" s="2"/>
      <c r="D227" s="2"/>
      <c r="E227" s="22"/>
      <c r="F227" s="2"/>
      <c r="G227" s="2"/>
      <c r="H227" s="2"/>
      <c r="I227" s="2"/>
      <c r="J227" s="2" t="s">
        <v>755</v>
      </c>
      <c r="K227" s="2"/>
      <c r="L227" s="2"/>
      <c r="M227" s="2"/>
      <c r="N227" s="2"/>
      <c r="O227" s="2"/>
      <c r="P227" s="2"/>
      <c r="Q227" s="2"/>
      <c r="R227" s="2"/>
    </row>
    <row r="228" spans="1:18" ht="12.75">
      <c r="A228" s="143" t="s">
        <v>392</v>
      </c>
      <c r="B228" s="3"/>
      <c r="C228" s="2"/>
      <c r="D228" s="2"/>
      <c r="E228" s="22"/>
      <c r="F228" s="2"/>
      <c r="G228" s="2"/>
      <c r="H228" s="2"/>
      <c r="I228" s="2"/>
      <c r="J228" s="2"/>
      <c r="K228" s="2"/>
      <c r="L228" s="2"/>
      <c r="M228" s="2"/>
      <c r="N228" s="2"/>
      <c r="O228" s="2"/>
      <c r="P228" s="2"/>
      <c r="Q228" s="2"/>
      <c r="R228" s="2"/>
    </row>
    <row r="229" spans="1:18" ht="12.75">
      <c r="A229" s="143" t="s">
        <v>393</v>
      </c>
      <c r="B229" s="3"/>
      <c r="C229" s="2"/>
      <c r="D229" s="2"/>
      <c r="E229" s="22"/>
      <c r="F229" s="2"/>
      <c r="G229" s="2"/>
      <c r="H229" s="2"/>
      <c r="I229" s="2"/>
      <c r="J229" s="2"/>
      <c r="K229" s="2"/>
      <c r="L229" s="2"/>
      <c r="M229" s="2"/>
      <c r="N229" s="2"/>
      <c r="O229" s="2"/>
      <c r="P229" s="2"/>
      <c r="Q229" s="2"/>
      <c r="R229" s="2"/>
    </row>
    <row r="230" spans="1:18" ht="12.75">
      <c r="A230" s="143" t="s">
        <v>394</v>
      </c>
      <c r="B230" s="3"/>
      <c r="C230" s="2"/>
      <c r="D230" s="2"/>
      <c r="E230" s="22"/>
      <c r="F230" s="2"/>
      <c r="G230" s="2"/>
      <c r="H230" s="2"/>
      <c r="I230" s="2"/>
      <c r="J230" s="2"/>
      <c r="K230" s="2"/>
      <c r="L230" s="2"/>
      <c r="M230" s="2"/>
      <c r="N230" s="2"/>
      <c r="O230" s="2"/>
      <c r="P230" s="2"/>
      <c r="Q230" s="2"/>
      <c r="R230" s="2"/>
    </row>
    <row r="231" spans="1:18" ht="12.75">
      <c r="A231" s="143"/>
      <c r="B231" s="3"/>
      <c r="C231" s="2"/>
      <c r="D231" s="2"/>
      <c r="E231" s="22"/>
      <c r="F231" s="2"/>
      <c r="G231" s="2"/>
      <c r="H231" s="2"/>
      <c r="I231" s="2"/>
      <c r="J231" s="2"/>
      <c r="K231" s="2"/>
      <c r="L231" s="2"/>
      <c r="M231" s="2"/>
      <c r="N231" s="2"/>
      <c r="O231" s="2"/>
      <c r="P231" s="2"/>
      <c r="Q231" s="2"/>
      <c r="R231" s="2"/>
    </row>
    <row r="232" spans="1:18" ht="12.75">
      <c r="A232" s="327" t="s">
        <v>580</v>
      </c>
      <c r="B232" s="3"/>
      <c r="C232" s="2"/>
      <c r="D232" s="2"/>
      <c r="E232" s="22"/>
      <c r="F232" s="2"/>
      <c r="G232" s="2"/>
      <c r="H232" s="2"/>
      <c r="I232" s="2"/>
      <c r="J232" s="2"/>
      <c r="K232" s="2"/>
      <c r="L232" s="2"/>
      <c r="M232" s="2"/>
      <c r="N232" s="2"/>
      <c r="O232" s="2"/>
      <c r="P232" s="2"/>
      <c r="Q232" s="2"/>
      <c r="R232" s="2"/>
    </row>
    <row r="233" spans="1:18" ht="12.75">
      <c r="A233" s="217" t="s">
        <v>581</v>
      </c>
      <c r="B233" s="3"/>
      <c r="C233" s="2"/>
      <c r="D233" s="2"/>
      <c r="E233" s="22"/>
      <c r="F233" s="2"/>
      <c r="G233" s="2"/>
      <c r="H233" s="2"/>
      <c r="I233" s="2"/>
      <c r="J233" s="2"/>
      <c r="K233" s="2"/>
      <c r="L233" s="2"/>
      <c r="M233" s="2"/>
      <c r="N233" s="2"/>
      <c r="O233" s="2"/>
      <c r="P233" s="2"/>
      <c r="Q233" s="2"/>
      <c r="R233" s="2"/>
    </row>
    <row r="234" spans="1:18" ht="12.75">
      <c r="A234" s="165" t="s">
        <v>989</v>
      </c>
      <c r="B234" s="3"/>
      <c r="C234" s="2"/>
      <c r="D234" s="2"/>
      <c r="E234" s="22"/>
      <c r="F234" s="2"/>
      <c r="G234" s="2"/>
      <c r="H234" s="2"/>
      <c r="I234" s="2"/>
      <c r="J234" s="2"/>
      <c r="K234" s="2"/>
      <c r="L234" s="124"/>
      <c r="M234" s="2"/>
      <c r="N234" s="2"/>
      <c r="O234" s="2"/>
      <c r="P234" s="2"/>
      <c r="Q234" s="2"/>
      <c r="R234" s="2"/>
    </row>
    <row r="235" spans="1:18" ht="12.75">
      <c r="B235" s="3"/>
      <c r="C235" s="2"/>
      <c r="D235" s="2"/>
      <c r="E235" s="22"/>
      <c r="F235" s="2"/>
      <c r="G235" s="2"/>
      <c r="H235" s="2"/>
      <c r="I235" s="2"/>
      <c r="J235" s="2"/>
      <c r="K235" s="2"/>
      <c r="L235" s="2"/>
      <c r="M235" s="2"/>
      <c r="N235" s="2"/>
      <c r="O235" s="2"/>
      <c r="P235" s="2"/>
      <c r="Q235" s="2"/>
      <c r="R235" s="2"/>
    </row>
    <row r="236" spans="1:18" ht="18">
      <c r="A236" s="149" t="s">
        <v>893</v>
      </c>
      <c r="B236" s="149"/>
      <c r="C236" s="149"/>
      <c r="D236" s="149"/>
      <c r="E236" s="149"/>
      <c r="F236" s="149"/>
      <c r="G236" s="149"/>
      <c r="H236" s="149"/>
      <c r="I236" s="149"/>
      <c r="J236" s="149"/>
      <c r="K236" s="149"/>
      <c r="L236" s="149"/>
      <c r="M236" s="58"/>
      <c r="N236" s="58"/>
      <c r="O236" s="58"/>
      <c r="P236" s="58"/>
      <c r="Q236" s="58"/>
      <c r="R236" s="58"/>
    </row>
    <row r="237" spans="1:18" ht="18">
      <c r="A237" s="149" t="s">
        <v>187</v>
      </c>
      <c r="B237" s="149"/>
      <c r="C237" s="149"/>
      <c r="D237" s="149"/>
      <c r="E237" s="149"/>
      <c r="F237" s="149"/>
      <c r="G237" s="149"/>
      <c r="H237" s="149"/>
      <c r="I237" s="149"/>
      <c r="J237" s="149"/>
      <c r="K237" s="149"/>
      <c r="L237" s="149"/>
    </row>
    <row r="238" spans="1:18" ht="12.75">
      <c r="A238" s="2"/>
      <c r="B238" s="2"/>
      <c r="C238" s="2"/>
      <c r="D238" s="2"/>
      <c r="E238" s="2"/>
      <c r="F238" s="2"/>
      <c r="G238" s="2"/>
      <c r="H238" s="2"/>
      <c r="I238" s="2"/>
      <c r="J238" s="2"/>
      <c r="K238" s="2"/>
      <c r="L238" s="2"/>
      <c r="M238" s="2"/>
      <c r="N238" s="2"/>
      <c r="O238" s="2"/>
      <c r="P238" s="2"/>
      <c r="Q238" s="2"/>
    </row>
    <row r="239" spans="1:18" ht="12.75">
      <c r="A239" s="143" t="s">
        <v>874</v>
      </c>
    </row>
    <row r="240" spans="1:18" ht="12.75">
      <c r="A240" s="143" t="s">
        <v>875</v>
      </c>
    </row>
    <row r="241" spans="1:22" ht="12.75">
      <c r="A241" s="35"/>
    </row>
    <row r="242" spans="1:22" ht="12.75">
      <c r="B242" s="23" t="s">
        <v>286</v>
      </c>
      <c r="C242" s="1"/>
      <c r="D242" s="1"/>
      <c r="E242" s="1"/>
      <c r="F242" s="1"/>
      <c r="G242" s="1"/>
      <c r="H242" s="1"/>
      <c r="I242" s="1"/>
      <c r="J242" s="1"/>
      <c r="K242" s="1"/>
      <c r="L242" s="1"/>
      <c r="M242" s="2"/>
      <c r="N242" s="2"/>
      <c r="O242" s="2"/>
      <c r="P242" s="2"/>
      <c r="Q242" s="2"/>
    </row>
    <row r="243" spans="1:22" ht="12.75">
      <c r="A243" s="186"/>
      <c r="B243" s="158" t="s">
        <v>250</v>
      </c>
      <c r="C243" s="130"/>
      <c r="D243" s="130"/>
      <c r="E243" s="130"/>
      <c r="F243" s="130"/>
      <c r="G243" s="130"/>
      <c r="H243" s="130"/>
      <c r="I243" s="130"/>
      <c r="J243" s="130"/>
      <c r="K243" s="130"/>
      <c r="L243" s="130"/>
      <c r="M243" s="130"/>
      <c r="N243" s="2"/>
      <c r="O243" s="2"/>
      <c r="P243" s="2"/>
      <c r="Q243" s="2"/>
    </row>
    <row r="244" spans="1:22" ht="12.75">
      <c r="B244" s="2"/>
      <c r="C244" s="96" t="s">
        <v>111</v>
      </c>
      <c r="D244" s="2"/>
      <c r="E244" s="2"/>
      <c r="F244" s="2"/>
      <c r="G244" s="2"/>
      <c r="H244" s="2"/>
      <c r="I244" s="2"/>
      <c r="J244" s="2"/>
      <c r="K244" s="2"/>
      <c r="L244" s="2"/>
      <c r="M244" s="12"/>
      <c r="N244" s="2"/>
      <c r="O244" s="2"/>
      <c r="P244" s="2"/>
      <c r="Q244" s="2"/>
      <c r="R244" s="2"/>
    </row>
    <row r="245" spans="1:22" ht="12.75">
      <c r="B245" s="8"/>
      <c r="C245" s="20">
        <v>0</v>
      </c>
      <c r="D245" s="20">
        <v>0.05</v>
      </c>
      <c r="E245" s="20">
        <v>0.1</v>
      </c>
      <c r="F245" s="20">
        <v>0.15</v>
      </c>
      <c r="G245" s="20">
        <v>0.2</v>
      </c>
      <c r="H245" s="20">
        <v>0.25</v>
      </c>
      <c r="I245" s="20">
        <v>0.3</v>
      </c>
      <c r="J245" s="20">
        <v>0.35</v>
      </c>
      <c r="K245" s="20">
        <v>0.4</v>
      </c>
      <c r="L245" s="20">
        <v>0.45</v>
      </c>
      <c r="M245" s="20">
        <v>0.5</v>
      </c>
      <c r="N245" s="2"/>
      <c r="O245" s="2"/>
      <c r="P245" s="2"/>
      <c r="Q245" s="2"/>
      <c r="R245" s="2"/>
    </row>
    <row r="246" spans="1:22" ht="12.75">
      <c r="A246" s="173" t="s">
        <v>242</v>
      </c>
      <c r="B246" s="183">
        <v>1E-3</v>
      </c>
      <c r="C246" s="244">
        <f t="shared" ref="C246:M246" si="13">C132/$B246</f>
        <v>0</v>
      </c>
      <c r="D246" s="244">
        <f t="shared" si="13"/>
        <v>0</v>
      </c>
      <c r="E246" s="244">
        <f t="shared" si="13"/>
        <v>0</v>
      </c>
      <c r="F246" s="244">
        <f t="shared" si="13"/>
        <v>0</v>
      </c>
      <c r="G246" s="244">
        <f t="shared" si="13"/>
        <v>0</v>
      </c>
      <c r="H246" s="244">
        <f t="shared" si="13"/>
        <v>0</v>
      </c>
      <c r="I246" s="244">
        <f t="shared" si="13"/>
        <v>0</v>
      </c>
      <c r="J246" s="244">
        <f t="shared" si="13"/>
        <v>0</v>
      </c>
      <c r="K246" s="244">
        <f t="shared" si="13"/>
        <v>0</v>
      </c>
      <c r="L246" s="244">
        <f t="shared" si="13"/>
        <v>0</v>
      </c>
      <c r="M246" s="244">
        <f t="shared" si="13"/>
        <v>0</v>
      </c>
      <c r="N246" s="2"/>
      <c r="O246" s="188" t="s">
        <v>318</v>
      </c>
      <c r="P246" s="161"/>
      <c r="Q246" s="161"/>
      <c r="R246" s="161"/>
      <c r="S246" s="161"/>
      <c r="T246" s="161"/>
      <c r="U246" s="161"/>
      <c r="V246" s="161"/>
    </row>
    <row r="247" spans="1:22" ht="12.75">
      <c r="A247" s="173" t="s">
        <v>249</v>
      </c>
      <c r="B247" s="183">
        <v>10000</v>
      </c>
      <c r="C247" s="244">
        <f t="shared" ref="C247:M247" si="14">C133/$B247</f>
        <v>1.0251866404715123E-2</v>
      </c>
      <c r="D247" s="244">
        <f t="shared" si="14"/>
        <v>2.5972957355830319E-3</v>
      </c>
      <c r="E247" s="244">
        <f t="shared" si="14"/>
        <v>-5.0572749335490589E-3</v>
      </c>
      <c r="F247" s="244">
        <f t="shared" si="14"/>
        <v>-1.2227601987749916E-2</v>
      </c>
      <c r="G247" s="244">
        <f t="shared" si="14"/>
        <v>-1.6051131399514623E-2</v>
      </c>
      <c r="H247" s="244">
        <f t="shared" si="14"/>
        <v>-1.9874660811279317E-2</v>
      </c>
      <c r="I247" s="244">
        <f t="shared" si="14"/>
        <v>-2.3698190223044025E-2</v>
      </c>
      <c r="J247" s="244">
        <f t="shared" si="14"/>
        <v>-2.504560198774991E-2</v>
      </c>
      <c r="K247" s="244">
        <f t="shared" si="14"/>
        <v>-2.504560198774991E-2</v>
      </c>
      <c r="L247" s="244">
        <f t="shared" si="14"/>
        <v>-2.504560198774991E-2</v>
      </c>
      <c r="M247" s="244">
        <f t="shared" si="14"/>
        <v>-2.504560198774991E-2</v>
      </c>
      <c r="N247" s="2"/>
      <c r="O247" s="195" t="s">
        <v>316</v>
      </c>
      <c r="P247" s="161"/>
      <c r="Q247" s="161"/>
      <c r="R247" s="161"/>
      <c r="S247" s="161"/>
      <c r="T247" s="161"/>
      <c r="U247" s="161"/>
      <c r="V247" s="161"/>
    </row>
    <row r="248" spans="1:22" ht="12.75">
      <c r="A248" s="174">
        <f>InflateFactr</f>
        <v>1.3380000000000001</v>
      </c>
      <c r="B248" s="183">
        <v>20000</v>
      </c>
      <c r="C248" s="244">
        <f t="shared" ref="C248:M248" si="15">C134/$B248</f>
        <v>4.6814499999999995E-2</v>
      </c>
      <c r="D248" s="244">
        <f t="shared" si="15"/>
        <v>3.7990970588235293E-2</v>
      </c>
      <c r="E248" s="244">
        <f t="shared" si="15"/>
        <v>2.9167441176470583E-2</v>
      </c>
      <c r="F248" s="244">
        <f t="shared" si="15"/>
        <v>2.0343911764705878E-2</v>
      </c>
      <c r="G248" s="244">
        <f t="shared" si="15"/>
        <v>1.1520382352941172E-2</v>
      </c>
      <c r="H248" s="244">
        <f t="shared" si="15"/>
        <v>1.2654993065988607E-3</v>
      </c>
      <c r="I248" s="244">
        <f t="shared" si="15"/>
        <v>-1.1389071362533233E-2</v>
      </c>
      <c r="J248" s="244">
        <f t="shared" si="15"/>
        <v>-2.3369936149312386E-2</v>
      </c>
      <c r="K248" s="244">
        <f t="shared" si="15"/>
        <v>-3.2200977406679772E-2</v>
      </c>
      <c r="L248" s="244">
        <f t="shared" si="15"/>
        <v>-3.9358619842829089E-2</v>
      </c>
      <c r="M248" s="244">
        <f t="shared" si="15"/>
        <v>-4.1173119842829092E-2</v>
      </c>
      <c r="N248" s="2"/>
      <c r="O248" s="158" t="s">
        <v>250</v>
      </c>
    </row>
    <row r="249" spans="1:22" ht="12.75">
      <c r="A249" s="160" t="s">
        <v>251</v>
      </c>
      <c r="B249" s="183">
        <v>30000</v>
      </c>
      <c r="C249" s="244">
        <f t="shared" ref="C249:M249" si="16">C135/$B249</f>
        <v>5.1784000000000018E-2</v>
      </c>
      <c r="D249" s="244">
        <f t="shared" si="16"/>
        <v>4.0460470588235313E-2</v>
      </c>
      <c r="E249" s="244">
        <f t="shared" si="16"/>
        <v>2.9136941176470584E-2</v>
      </c>
      <c r="F249" s="244">
        <f t="shared" si="16"/>
        <v>1.7813411764705887E-2</v>
      </c>
      <c r="G249" s="244">
        <f t="shared" si="16"/>
        <v>6.4898823529411708E-3</v>
      </c>
      <c r="H249" s="244">
        <f t="shared" si="16"/>
        <v>-3.1100000000000021E-3</v>
      </c>
      <c r="I249" s="244">
        <f t="shared" si="16"/>
        <v>-9.4944007858546228E-3</v>
      </c>
      <c r="J249" s="244">
        <f t="shared" si="16"/>
        <v>-1.199035952848723E-2</v>
      </c>
      <c r="K249" s="244">
        <f t="shared" si="16"/>
        <v>-8.6163182711198449E-3</v>
      </c>
      <c r="L249" s="244">
        <f t="shared" si="16"/>
        <v>-4.7852770137524585E-3</v>
      </c>
      <c r="M249" s="244">
        <f t="shared" si="16"/>
        <v>-1.9084715127701429E-3</v>
      </c>
      <c r="N249" s="2"/>
      <c r="P249" s="96" t="s">
        <v>267</v>
      </c>
    </row>
    <row r="250" spans="1:22" ht="12.75">
      <c r="B250" s="183">
        <v>40000</v>
      </c>
      <c r="C250" s="244">
        <f t="shared" ref="C250:M250" si="17">C136/$B250</f>
        <v>5.1338000000000002E-2</v>
      </c>
      <c r="D250" s="244">
        <f t="shared" si="17"/>
        <v>4.001447058823529E-2</v>
      </c>
      <c r="E250" s="244">
        <f t="shared" si="17"/>
        <v>2.8690941176470586E-2</v>
      </c>
      <c r="F250" s="244">
        <f t="shared" si="17"/>
        <v>1.7367411764705878E-2</v>
      </c>
      <c r="G250" s="244">
        <f t="shared" si="17"/>
        <v>8.2925000000000065E-3</v>
      </c>
      <c r="H250" s="244">
        <f t="shared" si="17"/>
        <v>3.5447200392927356E-3</v>
      </c>
      <c r="I250" s="244">
        <f t="shared" si="17"/>
        <v>3.2830112966601289E-3</v>
      </c>
      <c r="J250" s="244">
        <f t="shared" si="17"/>
        <v>4.6140525540275005E-3</v>
      </c>
      <c r="K250" s="244">
        <f t="shared" si="17"/>
        <v>4.7452499999999986E-3</v>
      </c>
      <c r="L250" s="244">
        <f t="shared" si="17"/>
        <v>2.2452499999999985E-3</v>
      </c>
      <c r="M250" s="244">
        <f t="shared" si="17"/>
        <v>0</v>
      </c>
      <c r="N250" s="2"/>
      <c r="P250" s="193">
        <v>0</v>
      </c>
      <c r="Q250" s="193">
        <v>0.1</v>
      </c>
      <c r="R250" s="193">
        <v>0.2</v>
      </c>
      <c r="S250" s="193">
        <v>0.3</v>
      </c>
      <c r="T250" s="193">
        <v>0.4</v>
      </c>
      <c r="U250" s="193">
        <v>0.5</v>
      </c>
    </row>
    <row r="251" spans="1:22" ht="12.75">
      <c r="B251" s="183">
        <v>50000</v>
      </c>
      <c r="C251" s="244">
        <f t="shared" ref="C251:M251" si="18">C137/$B251</f>
        <v>4.2466000000000004E-2</v>
      </c>
      <c r="D251" s="244">
        <f t="shared" si="18"/>
        <v>3.0154470588235307E-2</v>
      </c>
      <c r="E251" s="244">
        <f t="shared" si="18"/>
        <v>1.8830941176470606E-2</v>
      </c>
      <c r="F251" s="244">
        <f t="shared" si="18"/>
        <v>8.5416000000000068E-3</v>
      </c>
      <c r="G251" s="244">
        <f t="shared" si="18"/>
        <v>3.2433760314341817E-3</v>
      </c>
      <c r="H251" s="244">
        <f t="shared" si="18"/>
        <v>3.3002172888015684E-3</v>
      </c>
      <c r="I251" s="244">
        <f t="shared" si="18"/>
        <v>4.6312585461689556E-3</v>
      </c>
      <c r="J251" s="244">
        <f t="shared" si="18"/>
        <v>2.7038000000000101E-3</v>
      </c>
      <c r="K251" s="244">
        <f t="shared" si="18"/>
        <v>2.0380000000001019E-4</v>
      </c>
      <c r="L251" s="244">
        <f t="shared" si="18"/>
        <v>0</v>
      </c>
      <c r="M251" s="244">
        <f t="shared" si="18"/>
        <v>0</v>
      </c>
      <c r="N251" s="226">
        <v>2004</v>
      </c>
      <c r="O251" s="194">
        <v>20000</v>
      </c>
      <c r="P251" s="244">
        <f>P137/$O251</f>
        <v>4.6814499999999995E-2</v>
      </c>
      <c r="Q251" s="244">
        <f>Q137/$O251</f>
        <v>2.9167441176470583E-2</v>
      </c>
      <c r="R251" s="244">
        <f>R137/$O251</f>
        <v>1.1520382352941172E-2</v>
      </c>
      <c r="S251" s="244">
        <f>S137/$O251</f>
        <v>-1.1389071362533233E-2</v>
      </c>
      <c r="T251" s="244">
        <f>T137/$O251</f>
        <v>-3.2200977406679772E-2</v>
      </c>
      <c r="U251" s="244">
        <f>U137/$O251</f>
        <v>-4.1173119842829092E-2</v>
      </c>
    </row>
    <row r="252" spans="1:22" ht="12.75">
      <c r="B252" s="183">
        <v>60000</v>
      </c>
      <c r="C252" s="244">
        <f t="shared" ref="C252:M252" si="19">C138/$B252</f>
        <v>5.205499999999999E-2</v>
      </c>
      <c r="D252" s="244">
        <f t="shared" si="19"/>
        <v>3.5731470588235288E-2</v>
      </c>
      <c r="E252" s="244">
        <f t="shared" si="19"/>
        <v>1.9407941176470572E-2</v>
      </c>
      <c r="F252" s="244">
        <f t="shared" si="19"/>
        <v>6.4157996070726767E-3</v>
      </c>
      <c r="G252" s="244">
        <f t="shared" si="19"/>
        <v>2.5283408644400729E-3</v>
      </c>
      <c r="H252" s="244">
        <f t="shared" si="19"/>
        <v>3.8593821218074632E-3</v>
      </c>
      <c r="I252" s="244">
        <f t="shared" si="19"/>
        <v>1.8364999999999933E-3</v>
      </c>
      <c r="J252" s="244">
        <f t="shared" si="19"/>
        <v>0</v>
      </c>
      <c r="K252" s="244">
        <f t="shared" si="19"/>
        <v>0</v>
      </c>
      <c r="L252" s="244">
        <f t="shared" si="19"/>
        <v>0</v>
      </c>
      <c r="M252" s="244">
        <f t="shared" si="19"/>
        <v>0</v>
      </c>
      <c r="N252" s="2"/>
      <c r="O252" s="183">
        <v>40000</v>
      </c>
      <c r="P252" s="244">
        <f>P138/$O252</f>
        <v>5.1338000000000002E-2</v>
      </c>
      <c r="Q252" s="244">
        <f>Q138/$O252</f>
        <v>2.8690941176470586E-2</v>
      </c>
      <c r="R252" s="244">
        <f>R138/$O252</f>
        <v>8.2925000000000065E-3</v>
      </c>
      <c r="S252" s="244">
        <f>S138/$O252</f>
        <v>3.2830112966601289E-3</v>
      </c>
      <c r="T252" s="244">
        <f>T138/$O252</f>
        <v>4.7452499999999986E-3</v>
      </c>
      <c r="U252" s="244">
        <f>U138/$O252</f>
        <v>0</v>
      </c>
      <c r="V252" s="128"/>
    </row>
    <row r="253" spans="1:22" ht="12.75">
      <c r="B253" s="183">
        <v>70000</v>
      </c>
      <c r="C253" s="244">
        <f t="shared" ref="C253:M253" si="20">C139/$B253</f>
        <v>5.8904285714285715E-2</v>
      </c>
      <c r="D253" s="244">
        <f t="shared" si="20"/>
        <v>4.2580756302521006E-2</v>
      </c>
      <c r="E253" s="244">
        <f t="shared" si="20"/>
        <v>2.6449714285714292E-2</v>
      </c>
      <c r="F253" s="244">
        <f t="shared" si="20"/>
        <v>1.6069703059219759E-2</v>
      </c>
      <c r="G253" s="244">
        <f t="shared" si="20"/>
        <v>1.2204887173730004E-2</v>
      </c>
      <c r="H253" s="244">
        <f t="shared" si="20"/>
        <v>6.2084285714285739E-3</v>
      </c>
      <c r="I253" s="244">
        <f t="shared" si="20"/>
        <v>0</v>
      </c>
      <c r="J253" s="244">
        <f t="shared" si="20"/>
        <v>0</v>
      </c>
      <c r="K253" s="244">
        <f t="shared" si="20"/>
        <v>0</v>
      </c>
      <c r="L253" s="244">
        <f t="shared" si="20"/>
        <v>0</v>
      </c>
      <c r="M253" s="244">
        <f t="shared" si="20"/>
        <v>0</v>
      </c>
      <c r="N253" s="2"/>
      <c r="O253" s="183">
        <v>60000</v>
      </c>
      <c r="P253" s="244">
        <f>P139/$O253</f>
        <v>5.205499999999999E-2</v>
      </c>
      <c r="Q253" s="244">
        <f>Q139/$O253</f>
        <v>1.9407941176470572E-2</v>
      </c>
      <c r="R253" s="244">
        <f>R139/$O253</f>
        <v>2.5283408644400729E-3</v>
      </c>
      <c r="S253" s="244">
        <f>S139/$O253</f>
        <v>1.8364999999999933E-3</v>
      </c>
      <c r="T253" s="244">
        <f>T139/$O253</f>
        <v>0</v>
      </c>
      <c r="U253" s="244">
        <f>U139/$O253</f>
        <v>0</v>
      </c>
    </row>
    <row r="254" spans="1:22" ht="12.75">
      <c r="B254" s="183">
        <v>80000</v>
      </c>
      <c r="C254" s="244">
        <f t="shared" ref="C254:M254" si="21">C140/$B254</f>
        <v>6.404124999999998E-2</v>
      </c>
      <c r="D254" s="244">
        <f t="shared" si="21"/>
        <v>4.7717720588235292E-2</v>
      </c>
      <c r="E254" s="244">
        <f t="shared" si="21"/>
        <v>3.2518500000000006E-2</v>
      </c>
      <c r="F254" s="244">
        <f t="shared" si="21"/>
        <v>2.5013755648330051E-2</v>
      </c>
      <c r="G254" s="244">
        <f t="shared" si="21"/>
        <v>2.0744875000000013E-2</v>
      </c>
      <c r="H254" s="244">
        <f t="shared" si="21"/>
        <v>1.3244875000000014E-2</v>
      </c>
      <c r="I254" s="244">
        <f t="shared" si="21"/>
        <v>8.1175000000000067E-3</v>
      </c>
      <c r="J254" s="244">
        <f t="shared" si="21"/>
        <v>3.117500000000007E-3</v>
      </c>
      <c r="K254" s="244">
        <f t="shared" si="21"/>
        <v>0</v>
      </c>
      <c r="L254" s="244">
        <f t="shared" si="21"/>
        <v>0</v>
      </c>
      <c r="M254" s="244">
        <f t="shared" si="21"/>
        <v>0</v>
      </c>
      <c r="N254" s="2"/>
      <c r="O254" s="183">
        <v>80000</v>
      </c>
      <c r="P254" s="244">
        <f>P140/$O254</f>
        <v>6.404124999999998E-2</v>
      </c>
      <c r="Q254" s="244">
        <f>Q140/$O254</f>
        <v>3.2518500000000006E-2</v>
      </c>
      <c r="R254" s="244">
        <f>R140/$O254</f>
        <v>2.0744875000000013E-2</v>
      </c>
      <c r="S254" s="244">
        <f>S140/$O254</f>
        <v>8.1175000000000067E-3</v>
      </c>
      <c r="T254" s="244">
        <f>T140/$O254</f>
        <v>0</v>
      </c>
      <c r="U254" s="244">
        <f>U140/$O254</f>
        <v>0</v>
      </c>
    </row>
    <row r="255" spans="1:22" ht="12.75">
      <c r="A255" s="226">
        <v>2004</v>
      </c>
      <c r="B255" s="183">
        <v>90000</v>
      </c>
      <c r="C255" s="244">
        <f t="shared" ref="C255:M255" si="22">C141/$B255</f>
        <v>6.8036666666666634E-2</v>
      </c>
      <c r="D255" s="244">
        <f t="shared" si="22"/>
        <v>5.1713137254901932E-2</v>
      </c>
      <c r="E255" s="244">
        <f t="shared" si="22"/>
        <v>3.7610533071381763E-2</v>
      </c>
      <c r="F255" s="244">
        <f t="shared" si="22"/>
        <v>3.2122574328749154E-2</v>
      </c>
      <c r="G255" s="244">
        <f t="shared" si="22"/>
        <v>2.6217666666666667E-2</v>
      </c>
      <c r="H255" s="244">
        <f t="shared" si="22"/>
        <v>1.9993333333333328E-2</v>
      </c>
      <c r="I255" s="244">
        <f t="shared" si="22"/>
        <v>1.4993333333333329E-2</v>
      </c>
      <c r="J255" s="244">
        <f t="shared" si="22"/>
        <v>9.9933333333333089E-3</v>
      </c>
      <c r="K255" s="244">
        <f t="shared" si="22"/>
        <v>4.9933333333333297E-3</v>
      </c>
      <c r="L255" s="244">
        <f t="shared" si="22"/>
        <v>0</v>
      </c>
      <c r="M255" s="244">
        <f t="shared" si="22"/>
        <v>0</v>
      </c>
      <c r="N255" s="2"/>
      <c r="O255" s="183">
        <v>120000</v>
      </c>
      <c r="P255" s="244">
        <f>P141/$O255</f>
        <v>6.2346149999999975E-2</v>
      </c>
      <c r="Q255" s="244">
        <f>Q141/$O255</f>
        <v>3.3327820432220018E-2</v>
      </c>
      <c r="R255" s="244">
        <f>R141/$O255</f>
        <v>2.1254999999999989E-2</v>
      </c>
      <c r="S255" s="244">
        <f>S141/$O255</f>
        <v>1.1254999999999987E-2</v>
      </c>
      <c r="T255" s="244">
        <f>T141/$O255</f>
        <v>1.2550000000000031E-3</v>
      </c>
      <c r="U255" s="244">
        <f>U141/$O255</f>
        <v>0</v>
      </c>
    </row>
    <row r="256" spans="1:22" ht="12.75">
      <c r="B256" s="183">
        <v>100000</v>
      </c>
      <c r="C256" s="244">
        <f t="shared" ref="C256:M256" si="23">C142/$B256</f>
        <v>7.0245000000000002E-2</v>
      </c>
      <c r="D256" s="244">
        <f t="shared" si="23"/>
        <v>5.39214705882353E-2</v>
      </c>
      <c r="E256" s="244">
        <f t="shared" si="23"/>
        <v>4.1127688015717069E-2</v>
      </c>
      <c r="F256" s="244">
        <f t="shared" si="23"/>
        <v>3.6821629273084452E-2</v>
      </c>
      <c r="G256" s="244">
        <f t="shared" si="23"/>
        <v>2.9607899999999972E-2</v>
      </c>
      <c r="H256" s="244">
        <f t="shared" si="23"/>
        <v>2.4506000000000003E-2</v>
      </c>
      <c r="I256" s="244">
        <f t="shared" si="23"/>
        <v>1.9506000000000003E-2</v>
      </c>
      <c r="J256" s="244">
        <f t="shared" si="23"/>
        <v>1.4506000000000003E-2</v>
      </c>
      <c r="K256" s="244">
        <f t="shared" si="23"/>
        <v>9.506000000000004E-3</v>
      </c>
      <c r="L256" s="244">
        <f t="shared" si="23"/>
        <v>4.5060000000000039E-3</v>
      </c>
      <c r="M256" s="244">
        <f t="shared" si="23"/>
        <v>0</v>
      </c>
      <c r="N256" s="2"/>
      <c r="O256" s="194">
        <v>200000</v>
      </c>
      <c r="P256" s="244">
        <f>P142/$O256</f>
        <v>4.6130895000000019E-2</v>
      </c>
      <c r="Q256" s="244">
        <f>Q142/$O256</f>
        <v>2.2812345000000022E-2</v>
      </c>
      <c r="R256" s="244">
        <f>R142/$O256</f>
        <v>9.7613950000000112E-3</v>
      </c>
      <c r="S256" s="244">
        <f>S142/$O256</f>
        <v>2.0083950000000187E-3</v>
      </c>
      <c r="T256" s="244">
        <f>T142/$O256</f>
        <v>-9.9160500000001778E-4</v>
      </c>
      <c r="U256" s="244">
        <f>U142/$O256</f>
        <v>-3.2767949999999838E-3</v>
      </c>
    </row>
    <row r="257" spans="2:22" ht="12.75">
      <c r="B257" s="183">
        <v>110000</v>
      </c>
      <c r="C257" s="244">
        <f t="shared" ref="C257:M257" si="24">C143/$B257</f>
        <v>6.5286709090909056E-2</v>
      </c>
      <c r="D257" s="244">
        <f t="shared" si="24"/>
        <v>4.7535561497326191E-2</v>
      </c>
      <c r="E257" s="244">
        <f t="shared" si="24"/>
        <v>3.6142542061082347E-2</v>
      </c>
      <c r="F257" s="244">
        <f t="shared" si="24"/>
        <v>3.1688999999999974E-2</v>
      </c>
      <c r="G257" s="244">
        <f t="shared" si="24"/>
        <v>2.5005454545454532E-2</v>
      </c>
      <c r="H257" s="244">
        <f t="shared" si="24"/>
        <v>2.0005454545454531E-2</v>
      </c>
      <c r="I257" s="244">
        <f t="shared" si="24"/>
        <v>1.5005454545454532E-2</v>
      </c>
      <c r="J257" s="244">
        <f t="shared" si="24"/>
        <v>1.0005454545454548E-2</v>
      </c>
      <c r="K257" s="244">
        <f t="shared" si="24"/>
        <v>5.005454545454549E-3</v>
      </c>
      <c r="L257" s="244">
        <f t="shared" si="24"/>
        <v>5.4545454545487621E-6</v>
      </c>
      <c r="M257" s="244">
        <f t="shared" si="24"/>
        <v>0</v>
      </c>
      <c r="N257" s="2"/>
      <c r="O257" s="183">
        <v>600000</v>
      </c>
      <c r="P257" s="244">
        <f>P143/$O257</f>
        <v>2.0174809999999998E-2</v>
      </c>
      <c r="Q257" s="244">
        <f>Q143/$O257</f>
        <v>-1.5326900000000023E-3</v>
      </c>
      <c r="R257" s="244">
        <f>R143/$O257</f>
        <v>-1.0770959999999953E-2</v>
      </c>
      <c r="S257" s="244">
        <f>S143/$O257</f>
        <v>-1.718452999999999E-2</v>
      </c>
      <c r="T257" s="244">
        <f>T143/$O257</f>
        <v>-1.9433579999999978E-2</v>
      </c>
      <c r="U257" s="244">
        <f>U143/$O257</f>
        <v>-1.9433579999999978E-2</v>
      </c>
      <c r="V257" s="128"/>
    </row>
    <row r="258" spans="2:22" ht="12.75">
      <c r="B258" s="183">
        <v>120000</v>
      </c>
      <c r="C258" s="244">
        <f t="shared" ref="C258:M258" si="25">C144/$B258</f>
        <v>6.2346149999999975E-2</v>
      </c>
      <c r="D258" s="244">
        <f t="shared" si="25"/>
        <v>4.4522620588235258E-2</v>
      </c>
      <c r="E258" s="244">
        <f t="shared" si="25"/>
        <v>3.3327820432220018E-2</v>
      </c>
      <c r="F258" s="244">
        <f t="shared" si="25"/>
        <v>2.7173250000000006E-2</v>
      </c>
      <c r="G258" s="244">
        <f t="shared" si="25"/>
        <v>2.1254999999999989E-2</v>
      </c>
      <c r="H258" s="244">
        <f t="shared" si="25"/>
        <v>1.6254999999999988E-2</v>
      </c>
      <c r="I258" s="244">
        <f t="shared" si="25"/>
        <v>1.1254999999999987E-2</v>
      </c>
      <c r="J258" s="244">
        <f t="shared" si="25"/>
        <v>6.254999999999988E-3</v>
      </c>
      <c r="K258" s="244">
        <f t="shared" si="25"/>
        <v>1.2550000000000031E-3</v>
      </c>
      <c r="L258" s="244">
        <f t="shared" si="25"/>
        <v>0</v>
      </c>
      <c r="M258" s="244">
        <f t="shared" si="25"/>
        <v>0</v>
      </c>
      <c r="N258" s="2"/>
      <c r="O258" s="3" t="s">
        <v>268</v>
      </c>
      <c r="V258" s="128"/>
    </row>
    <row r="259" spans="2:22" ht="12.75">
      <c r="B259" s="183">
        <v>130000</v>
      </c>
      <c r="C259" s="244">
        <f t="shared" ref="C259:M259" si="26">C145/$B259</f>
        <v>5.9857984615384593E-2</v>
      </c>
      <c r="D259" s="244">
        <f t="shared" si="26"/>
        <v>4.2034455203619876E-2</v>
      </c>
      <c r="E259" s="244">
        <f t="shared" si="26"/>
        <v>3.2276609823182686E-2</v>
      </c>
      <c r="F259" s="244">
        <f t="shared" si="26"/>
        <v>2.4675599999999982E-2</v>
      </c>
      <c r="G259" s="244">
        <f t="shared" si="26"/>
        <v>1.8081538461538451E-2</v>
      </c>
      <c r="H259" s="244">
        <f t="shared" si="26"/>
        <v>1.308153846153845E-2</v>
      </c>
      <c r="I259" s="244">
        <f t="shared" si="26"/>
        <v>8.0815384615384508E-3</v>
      </c>
      <c r="J259" s="244">
        <f t="shared" si="26"/>
        <v>3.0815384615384502E-3</v>
      </c>
      <c r="K259" s="244">
        <f t="shared" si="26"/>
        <v>0</v>
      </c>
      <c r="L259" s="244">
        <f t="shared" si="26"/>
        <v>0</v>
      </c>
      <c r="M259" s="244">
        <f t="shared" si="26"/>
        <v>0</v>
      </c>
      <c r="N259" s="2"/>
      <c r="O259" s="196" t="s">
        <v>271</v>
      </c>
      <c r="R259" s="128"/>
      <c r="S259" s="128"/>
    </row>
    <row r="260" spans="2:22" ht="12.75">
      <c r="B260" s="183">
        <v>140000</v>
      </c>
      <c r="C260" s="244">
        <f t="shared" ref="C260:M260" si="27">C146/$B260</f>
        <v>5.7725271428571409E-2</v>
      </c>
      <c r="D260" s="244">
        <f t="shared" si="27"/>
        <v>3.9997985714285693E-2</v>
      </c>
      <c r="E260" s="244">
        <f t="shared" si="27"/>
        <v>3.1375572158293549E-2</v>
      </c>
      <c r="F260" s="244">
        <f t="shared" si="27"/>
        <v>2.3411699999999966E-2</v>
      </c>
      <c r="G260" s="244">
        <f t="shared" si="27"/>
        <v>1.6911699999999991E-2</v>
      </c>
      <c r="H260" s="244">
        <f t="shared" si="27"/>
        <v>1.0411699999999966E-2</v>
      </c>
      <c r="I260" s="244">
        <f t="shared" si="27"/>
        <v>5.3614285714285613E-3</v>
      </c>
      <c r="J260" s="244">
        <f t="shared" si="27"/>
        <v>3.6142857142856105E-4</v>
      </c>
      <c r="K260" s="244">
        <f t="shared" si="27"/>
        <v>0</v>
      </c>
      <c r="L260" s="244">
        <f t="shared" si="27"/>
        <v>0</v>
      </c>
      <c r="M260" s="244">
        <f t="shared" si="27"/>
        <v>0</v>
      </c>
      <c r="N260" s="2"/>
      <c r="O260" s="197" t="s">
        <v>270</v>
      </c>
    </row>
    <row r="261" spans="2:22" ht="12.75">
      <c r="B261" s="183">
        <v>150000</v>
      </c>
      <c r="C261" s="244">
        <f t="shared" ref="C261:M261" si="28">C147/$B261</f>
        <v>5.5876919999999976E-2</v>
      </c>
      <c r="D261" s="244">
        <f t="shared" si="28"/>
        <v>3.839811999999998E-2</v>
      </c>
      <c r="E261" s="244">
        <f t="shared" si="28"/>
        <v>3.059467284872296E-2</v>
      </c>
      <c r="F261" s="244">
        <f t="shared" si="28"/>
        <v>2.2550919999999971E-2</v>
      </c>
      <c r="G261" s="244">
        <f t="shared" si="28"/>
        <v>1.6050919999999993E-2</v>
      </c>
      <c r="H261" s="244">
        <f t="shared" si="28"/>
        <v>9.5509199999999697E-3</v>
      </c>
      <c r="I261" s="244">
        <f t="shared" si="28"/>
        <v>3.0509199999999934E-3</v>
      </c>
      <c r="J261" s="244">
        <f t="shared" si="28"/>
        <v>0</v>
      </c>
      <c r="K261" s="244">
        <f t="shared" si="28"/>
        <v>0</v>
      </c>
      <c r="L261" s="244">
        <f t="shared" si="28"/>
        <v>0</v>
      </c>
      <c r="M261" s="244">
        <f t="shared" si="28"/>
        <v>0</v>
      </c>
      <c r="N261" s="2"/>
      <c r="O261" s="165" t="s">
        <v>991</v>
      </c>
    </row>
    <row r="262" spans="2:22" ht="12.75">
      <c r="B262" s="183">
        <v>160000</v>
      </c>
      <c r="C262" s="244">
        <f t="shared" ref="C262:M262" si="29">C148/$B262</f>
        <v>5.4259612500000026E-2</v>
      </c>
      <c r="D262" s="244">
        <f t="shared" si="29"/>
        <v>3.6998237500000003E-2</v>
      </c>
      <c r="E262" s="244">
        <f t="shared" si="29"/>
        <v>2.9611425000000007E-2</v>
      </c>
      <c r="F262" s="244">
        <f t="shared" si="29"/>
        <v>2.1797737499999994E-2</v>
      </c>
      <c r="G262" s="244">
        <f t="shared" si="29"/>
        <v>1.5297737500000016E-2</v>
      </c>
      <c r="H262" s="244">
        <f t="shared" si="29"/>
        <v>8.7977374999999945E-3</v>
      </c>
      <c r="I262" s="244">
        <f t="shared" si="29"/>
        <v>2.2977375000000164E-3</v>
      </c>
      <c r="J262" s="244">
        <f t="shared" si="29"/>
        <v>0</v>
      </c>
      <c r="K262" s="244">
        <f t="shared" si="29"/>
        <v>0</v>
      </c>
      <c r="L262" s="244">
        <f t="shared" si="29"/>
        <v>0</v>
      </c>
      <c r="M262" s="244">
        <f t="shared" si="29"/>
        <v>0</v>
      </c>
      <c r="N262" s="2"/>
      <c r="O262" s="158" t="s">
        <v>250</v>
      </c>
    </row>
    <row r="263" spans="2:22" ht="12.75">
      <c r="B263" s="183">
        <v>170000</v>
      </c>
      <c r="C263" s="244">
        <f t="shared" ref="C263:M263" si="30">C149/$B263</f>
        <v>5.2832576470588262E-2</v>
      </c>
      <c r="D263" s="244">
        <f t="shared" si="30"/>
        <v>3.5763047058823556E-2</v>
      </c>
      <c r="E263" s="244">
        <f t="shared" si="30"/>
        <v>2.8575458823529399E-2</v>
      </c>
      <c r="F263" s="244">
        <f t="shared" si="30"/>
        <v>2.1133164705882349E-2</v>
      </c>
      <c r="G263" s="244">
        <f t="shared" si="30"/>
        <v>1.4633164705882348E-2</v>
      </c>
      <c r="H263" s="244">
        <f t="shared" si="30"/>
        <v>8.1331647058823682E-3</v>
      </c>
      <c r="I263" s="244">
        <f t="shared" si="30"/>
        <v>2.5119882352941203E-3</v>
      </c>
      <c r="J263" s="244">
        <f t="shared" si="30"/>
        <v>1.011988235294099E-3</v>
      </c>
      <c r="K263" s="244">
        <f t="shared" si="30"/>
        <v>0</v>
      </c>
      <c r="L263" s="244">
        <f t="shared" si="30"/>
        <v>0</v>
      </c>
      <c r="M263" s="244">
        <f t="shared" si="30"/>
        <v>0</v>
      </c>
      <c r="N263" s="2"/>
      <c r="O263" s="175">
        <f>InflateFactr</f>
        <v>1.3380000000000001</v>
      </c>
      <c r="P263" s="176" t="s">
        <v>254</v>
      </c>
      <c r="Q263" s="177"/>
      <c r="R263" s="177"/>
    </row>
    <row r="264" spans="2:22" ht="12.75">
      <c r="B264" s="183">
        <v>180000</v>
      </c>
      <c r="C264" s="244">
        <f t="shared" ref="C264:M264" si="31">C150/$B264</f>
        <v>5.1256550000000019E-2</v>
      </c>
      <c r="D264" s="244">
        <f t="shared" si="31"/>
        <v>3.4543483202357596E-2</v>
      </c>
      <c r="E264" s="244">
        <f t="shared" si="31"/>
        <v>2.7347050000000026E-2</v>
      </c>
      <c r="F264" s="244">
        <f t="shared" si="31"/>
        <v>2.0234883333333346E-2</v>
      </c>
      <c r="G264" s="244">
        <f t="shared" si="31"/>
        <v>1.3734883333333345E-2</v>
      </c>
      <c r="H264" s="244">
        <f t="shared" si="31"/>
        <v>7.2348833333333463E-3</v>
      </c>
      <c r="I264" s="244">
        <f t="shared" si="31"/>
        <v>3.2315500000000006E-3</v>
      </c>
      <c r="J264" s="244">
        <f t="shared" si="31"/>
        <v>1.7315499999999804E-3</v>
      </c>
      <c r="K264" s="244">
        <f t="shared" si="31"/>
        <v>2.3155000000000048E-4</v>
      </c>
      <c r="L264" s="244">
        <f t="shared" si="31"/>
        <v>-3.0754999999998192E-4</v>
      </c>
      <c r="M264" s="244">
        <f t="shared" si="31"/>
        <v>-3.0755000000000208E-4</v>
      </c>
      <c r="N264" s="2"/>
      <c r="O264" s="2"/>
      <c r="P264" s="2"/>
      <c r="Q264" s="2"/>
      <c r="R264" s="2"/>
    </row>
    <row r="265" spans="2:22" ht="12.75">
      <c r="B265" s="183">
        <v>190000</v>
      </c>
      <c r="C265" s="244">
        <f t="shared" ref="C265:M265" si="32">C151/$B265</f>
        <v>4.8558836842105282E-2</v>
      </c>
      <c r="D265" s="244">
        <f t="shared" si="32"/>
        <v>3.2190196784200202E-2</v>
      </c>
      <c r="E265" s="244">
        <f t="shared" si="32"/>
        <v>2.4960363157894763E-2</v>
      </c>
      <c r="F265" s="244">
        <f t="shared" si="32"/>
        <v>1.8143573684210539E-2</v>
      </c>
      <c r="G265" s="244">
        <f t="shared" si="32"/>
        <v>1.1643573684210538E-2</v>
      </c>
      <c r="H265" s="244">
        <f t="shared" si="32"/>
        <v>5.1435736842105383E-3</v>
      </c>
      <c r="I265" s="244">
        <f t="shared" si="32"/>
        <v>2.5877842105263356E-3</v>
      </c>
      <c r="J265" s="244">
        <f t="shared" si="32"/>
        <v>1.0877842105263354E-3</v>
      </c>
      <c r="K265" s="244">
        <f t="shared" si="32"/>
        <v>-4.1221578947366462E-4</v>
      </c>
      <c r="L265" s="244">
        <f t="shared" si="32"/>
        <v>-1.8703105263157722E-3</v>
      </c>
      <c r="M265" s="244">
        <f t="shared" si="32"/>
        <v>-1.8703105263157722E-3</v>
      </c>
      <c r="N265" s="2"/>
      <c r="O265" s="2"/>
      <c r="P265" s="2"/>
      <c r="Q265" s="2"/>
      <c r="R265" s="2"/>
    </row>
    <row r="266" spans="2:22" ht="12.75">
      <c r="B266" s="183">
        <v>200000</v>
      </c>
      <c r="C266" s="244">
        <f t="shared" ref="C266:M266" si="33">C152/$B266</f>
        <v>4.6130895000000019E-2</v>
      </c>
      <c r="D266" s="244">
        <f t="shared" si="33"/>
        <v>3.0072239007858551E-2</v>
      </c>
      <c r="E266" s="244">
        <f t="shared" si="33"/>
        <v>2.2812345000000022E-2</v>
      </c>
      <c r="F266" s="244">
        <f t="shared" si="33"/>
        <v>1.6261395000000012E-2</v>
      </c>
      <c r="G266" s="244">
        <f t="shared" si="33"/>
        <v>9.7613950000000112E-3</v>
      </c>
      <c r="H266" s="244">
        <f t="shared" si="33"/>
        <v>3.5083950000000187E-3</v>
      </c>
      <c r="I266" s="244">
        <f t="shared" si="33"/>
        <v>2.0083950000000187E-3</v>
      </c>
      <c r="J266" s="244">
        <f t="shared" si="33"/>
        <v>5.0839500000001868E-4</v>
      </c>
      <c r="K266" s="244">
        <f t="shared" si="33"/>
        <v>-9.9160500000001778E-4</v>
      </c>
      <c r="L266" s="244">
        <f t="shared" si="33"/>
        <v>-2.4916050000000178E-3</v>
      </c>
      <c r="M266" s="244">
        <f t="shared" si="33"/>
        <v>-3.2767949999999838E-3</v>
      </c>
      <c r="N266" s="2"/>
      <c r="O266" s="2"/>
      <c r="P266" s="2"/>
      <c r="Q266" s="2"/>
      <c r="R266" s="2"/>
    </row>
    <row r="267" spans="2:22" ht="12.75">
      <c r="B267" s="183">
        <v>210000</v>
      </c>
      <c r="C267" s="244">
        <f t="shared" ref="C267:M267" si="34">C153/$B267</f>
        <v>4.4651185714285731E-2</v>
      </c>
      <c r="D267" s="244">
        <f t="shared" si="34"/>
        <v>2.8155991495930427E-2</v>
      </c>
      <c r="E267" s="244">
        <f t="shared" si="34"/>
        <v>2.1058471428571441E-2</v>
      </c>
      <c r="F267" s="244">
        <f t="shared" si="34"/>
        <v>1.4558471428571439E-2</v>
      </c>
      <c r="G267" s="244">
        <f t="shared" si="34"/>
        <v>8.0584714285714398E-3</v>
      </c>
      <c r="H267" s="244">
        <f t="shared" si="34"/>
        <v>2.984185714285732E-3</v>
      </c>
      <c r="I267" s="244">
        <f t="shared" si="34"/>
        <v>1.484185714285732E-3</v>
      </c>
      <c r="J267" s="244">
        <f t="shared" si="34"/>
        <v>-1.5814285714267974E-5</v>
      </c>
      <c r="K267" s="244">
        <f t="shared" si="34"/>
        <v>-1.5158142857143026E-3</v>
      </c>
      <c r="L267" s="244">
        <f t="shared" si="34"/>
        <v>-3.0158142857142681E-3</v>
      </c>
      <c r="M267" s="244">
        <f t="shared" si="34"/>
        <v>-4.4823000000000146E-3</v>
      </c>
      <c r="N267" s="2"/>
      <c r="O267" s="2"/>
      <c r="P267" s="2"/>
      <c r="Q267" s="2"/>
      <c r="R267" s="2"/>
    </row>
    <row r="268" spans="2:22" ht="12.75">
      <c r="B268" s="183">
        <v>220000</v>
      </c>
      <c r="C268" s="244">
        <f t="shared" ref="C268:M268" si="35">C154/$B268</f>
        <v>4.4894313636363654E-2</v>
      </c>
      <c r="D268" s="244">
        <f t="shared" si="35"/>
        <v>2.7036039212359371E-2</v>
      </c>
      <c r="E268" s="244">
        <f t="shared" si="35"/>
        <v>1.9510359090909101E-2</v>
      </c>
      <c r="F268" s="244">
        <f t="shared" si="35"/>
        <v>1.3010359090909101E-2</v>
      </c>
      <c r="G268" s="244">
        <f t="shared" si="35"/>
        <v>6.5103590909091008E-3</v>
      </c>
      <c r="H268" s="244">
        <f t="shared" si="35"/>
        <v>2.507631818181835E-3</v>
      </c>
      <c r="I268" s="244">
        <f t="shared" si="35"/>
        <v>1.0076318181818352E-3</v>
      </c>
      <c r="J268" s="244">
        <f t="shared" si="35"/>
        <v>-4.9236818181819795E-4</v>
      </c>
      <c r="K268" s="244">
        <f t="shared" si="35"/>
        <v>-1.9923681818181981E-3</v>
      </c>
      <c r="L268" s="244">
        <f t="shared" si="35"/>
        <v>-3.4923681818181647E-3</v>
      </c>
      <c r="M268" s="244">
        <f t="shared" si="35"/>
        <v>-4.2785590909091053E-3</v>
      </c>
      <c r="N268" s="2"/>
      <c r="O268" s="2"/>
      <c r="P268" s="2"/>
      <c r="Q268" s="2"/>
      <c r="R268" s="2"/>
    </row>
    <row r="269" spans="2:22" ht="12.75">
      <c r="B269" s="183">
        <v>230000</v>
      </c>
      <c r="C269" s="244">
        <f t="shared" ref="C269:M269" si="36">C155/$B269</f>
        <v>4.5116300000000047E-2</v>
      </c>
      <c r="D269" s="244">
        <f t="shared" si="36"/>
        <v>2.7701039301272753E-2</v>
      </c>
      <c r="E269" s="244">
        <f t="shared" si="36"/>
        <v>1.8099343478260879E-2</v>
      </c>
      <c r="F269" s="244">
        <f t="shared" si="36"/>
        <v>1.1596865217391315E-2</v>
      </c>
      <c r="G269" s="244">
        <f t="shared" si="36"/>
        <v>5.0968652173913141E-3</v>
      </c>
      <c r="H269" s="244">
        <f t="shared" si="36"/>
        <v>2.0725173913043642E-3</v>
      </c>
      <c r="I269" s="244">
        <f t="shared" si="36"/>
        <v>5.7251739130436405E-4</v>
      </c>
      <c r="J269" s="244">
        <f t="shared" si="36"/>
        <v>-9.2748260869566764E-4</v>
      </c>
      <c r="K269" s="244">
        <f t="shared" si="36"/>
        <v>-2.4274826086956676E-3</v>
      </c>
      <c r="L269" s="244">
        <f t="shared" si="36"/>
        <v>-3.9274826086956359E-3</v>
      </c>
      <c r="M269" s="244">
        <f t="shared" si="36"/>
        <v>-4.0925347826087088E-3</v>
      </c>
      <c r="N269" s="2"/>
      <c r="O269" s="2"/>
      <c r="P269" s="2"/>
      <c r="Q269" s="2"/>
      <c r="R269" s="2"/>
    </row>
    <row r="270" spans="2:22" ht="12.75">
      <c r="B270" s="183">
        <v>240000</v>
      </c>
      <c r="C270" s="244">
        <f t="shared" ref="C270:M270" si="37">C156/$B270</f>
        <v>4.5319787500000042E-2</v>
      </c>
      <c r="D270" s="244">
        <f t="shared" si="37"/>
        <v>2.8310622716110054E-2</v>
      </c>
      <c r="E270" s="244">
        <f t="shared" si="37"/>
        <v>1.8678537500000009E-2</v>
      </c>
      <c r="F270" s="244">
        <f t="shared" si="37"/>
        <v>1.0301162500000009E-2</v>
      </c>
      <c r="G270" s="244">
        <f t="shared" si="37"/>
        <v>3.8011625000000096E-3</v>
      </c>
      <c r="H270" s="244">
        <f t="shared" si="37"/>
        <v>1.6736625000000156E-3</v>
      </c>
      <c r="I270" s="244">
        <f t="shared" si="37"/>
        <v>1.7366250000001553E-4</v>
      </c>
      <c r="J270" s="244">
        <f t="shared" si="37"/>
        <v>-1.3263374999999845E-3</v>
      </c>
      <c r="K270" s="244">
        <f t="shared" si="37"/>
        <v>-2.8263374999999845E-3</v>
      </c>
      <c r="L270" s="244">
        <f t="shared" si="37"/>
        <v>-3.9220125000000126E-3</v>
      </c>
      <c r="M270" s="244">
        <f t="shared" si="37"/>
        <v>-3.9220125000000126E-3</v>
      </c>
      <c r="N270" s="2"/>
      <c r="O270" s="2"/>
      <c r="P270" s="2"/>
      <c r="Q270" s="2"/>
      <c r="R270" s="2"/>
    </row>
    <row r="271" spans="2:22" ht="12.75">
      <c r="B271" s="3" t="s">
        <v>112</v>
      </c>
      <c r="C271" s="2"/>
      <c r="D271" s="2"/>
      <c r="E271" s="196" t="s">
        <v>578</v>
      </c>
      <c r="F271" s="2"/>
      <c r="G271" s="2"/>
      <c r="H271" s="2"/>
      <c r="I271" s="2"/>
      <c r="J271" s="197" t="s">
        <v>579</v>
      </c>
      <c r="K271" s="2"/>
      <c r="L271" s="2"/>
      <c r="M271" s="2"/>
      <c r="N271" s="2"/>
      <c r="O271" s="2"/>
      <c r="P271" s="2"/>
      <c r="Q271" s="2"/>
      <c r="R271" s="2"/>
    </row>
    <row r="272" spans="2:22" ht="12.75">
      <c r="E272" s="165" t="s">
        <v>989</v>
      </c>
    </row>
    <row r="274" spans="1:22" ht="18">
      <c r="A274" s="149" t="s">
        <v>894</v>
      </c>
      <c r="B274" s="149"/>
      <c r="C274" s="149"/>
      <c r="D274" s="149"/>
      <c r="E274" s="149"/>
      <c r="F274" s="149"/>
      <c r="G274" s="149"/>
      <c r="H274" s="149"/>
      <c r="I274" s="149"/>
      <c r="J274" s="149"/>
      <c r="K274" s="149"/>
      <c r="L274" s="149"/>
      <c r="M274" s="58"/>
      <c r="N274" s="58"/>
      <c r="O274" s="58"/>
      <c r="P274" s="58"/>
      <c r="Q274" s="58"/>
    </row>
    <row r="275" spans="1:22" ht="18">
      <c r="A275" s="149" t="s">
        <v>187</v>
      </c>
      <c r="B275" s="149"/>
      <c r="C275" s="149"/>
      <c r="D275" s="149"/>
      <c r="E275" s="149"/>
      <c r="F275" s="149"/>
      <c r="G275" s="149"/>
      <c r="H275" s="149"/>
      <c r="I275" s="149"/>
      <c r="J275" s="149"/>
      <c r="K275" s="149"/>
      <c r="L275" s="149"/>
    </row>
    <row r="276" spans="1:22" ht="12.75">
      <c r="A276" s="179" t="s">
        <v>257</v>
      </c>
      <c r="B276" s="2"/>
      <c r="C276" s="2"/>
      <c r="D276" s="2"/>
      <c r="E276" s="2"/>
      <c r="F276" s="2"/>
      <c r="G276" s="2"/>
      <c r="H276" s="2"/>
      <c r="I276" s="2"/>
      <c r="J276" s="2"/>
      <c r="K276" s="2"/>
      <c r="L276" s="2"/>
      <c r="M276" s="2"/>
      <c r="N276" s="2"/>
      <c r="O276" s="2"/>
      <c r="P276" s="2"/>
      <c r="Q276" s="2"/>
    </row>
    <row r="277" spans="1:22" ht="12.75">
      <c r="A277" s="143" t="s">
        <v>877</v>
      </c>
    </row>
    <row r="278" spans="1:22" ht="12.75">
      <c r="A278" s="143" t="s">
        <v>241</v>
      </c>
    </row>
    <row r="279" spans="1:22" ht="12.75">
      <c r="A279" s="143" t="s">
        <v>239</v>
      </c>
    </row>
    <row r="280" spans="1:22" ht="12.75">
      <c r="A280" s="143" t="s">
        <v>240</v>
      </c>
    </row>
    <row r="281" spans="1:22" ht="12.75">
      <c r="A281" s="321" t="s">
        <v>570</v>
      </c>
      <c r="G281" s="322" t="s">
        <v>571</v>
      </c>
      <c r="M281" s="143" t="s">
        <v>993</v>
      </c>
    </row>
    <row r="282" spans="1:22" ht="12.75">
      <c r="A282" s="35"/>
    </row>
    <row r="283" spans="1:22" ht="12.75">
      <c r="B283" s="23" t="s">
        <v>287</v>
      </c>
      <c r="C283" s="1"/>
      <c r="D283" s="1"/>
      <c r="E283" s="1"/>
      <c r="F283" s="1"/>
      <c r="G283" s="1"/>
      <c r="H283" s="1"/>
      <c r="I283" s="1"/>
      <c r="J283" s="1"/>
      <c r="K283" s="1"/>
      <c r="L283" s="1"/>
      <c r="M283" s="2"/>
      <c r="N283" s="2"/>
      <c r="O283" s="2"/>
      <c r="P283" s="2"/>
      <c r="Q283" s="2"/>
    </row>
    <row r="284" spans="1:22" ht="12.75">
      <c r="A284" s="186"/>
      <c r="B284" s="158" t="s">
        <v>250</v>
      </c>
      <c r="C284" s="130"/>
      <c r="D284" s="130"/>
      <c r="E284" s="130"/>
      <c r="F284" s="130"/>
      <c r="G284" s="130"/>
      <c r="H284" s="130"/>
      <c r="I284" s="130"/>
      <c r="J284" s="130"/>
      <c r="K284" s="130"/>
      <c r="L284" s="130"/>
      <c r="M284" s="130"/>
      <c r="N284" s="2"/>
      <c r="O284" s="2"/>
      <c r="P284" s="2"/>
      <c r="Q284" s="2"/>
    </row>
    <row r="285" spans="1:22" ht="12.75">
      <c r="A285" s="330" t="s">
        <v>257</v>
      </c>
      <c r="B285" s="2"/>
      <c r="C285" s="96" t="s">
        <v>111</v>
      </c>
      <c r="D285" s="2"/>
      <c r="E285" s="2"/>
      <c r="F285" s="2"/>
      <c r="G285" s="2"/>
      <c r="H285" s="2"/>
      <c r="I285" s="2"/>
      <c r="J285" s="2"/>
      <c r="K285" s="2"/>
      <c r="L285" s="2"/>
      <c r="M285" s="12"/>
      <c r="N285" s="2"/>
      <c r="O285" s="2"/>
      <c r="P285" s="2"/>
      <c r="Q285" s="2"/>
    </row>
    <row r="286" spans="1:22" ht="12.75">
      <c r="B286" s="199">
        <f>M114</f>
        <v>0.13449546647792895</v>
      </c>
      <c r="C286" s="20">
        <v>0</v>
      </c>
      <c r="D286" s="20">
        <v>0.05</v>
      </c>
      <c r="E286" s="20">
        <v>0.1</v>
      </c>
      <c r="F286" s="20">
        <v>0.15</v>
      </c>
      <c r="G286" s="20">
        <v>0.2</v>
      </c>
      <c r="H286" s="20">
        <v>0.25</v>
      </c>
      <c r="I286" s="20">
        <v>0.3</v>
      </c>
      <c r="J286" s="20">
        <v>0.35</v>
      </c>
      <c r="K286" s="20">
        <v>0.4</v>
      </c>
      <c r="L286" s="20">
        <v>0.45</v>
      </c>
      <c r="M286" s="20">
        <v>0.5</v>
      </c>
      <c r="N286" s="2"/>
      <c r="O286" s="2"/>
      <c r="P286" s="2"/>
      <c r="Q286" s="2"/>
    </row>
    <row r="287" spans="1:22" ht="12.75">
      <c r="A287" s="173" t="s">
        <v>242</v>
      </c>
      <c r="B287" s="183">
        <v>1E-3</v>
      </c>
      <c r="C287" s="244">
        <v>0</v>
      </c>
      <c r="D287" s="244">
        <v>0</v>
      </c>
      <c r="E287" s="244">
        <v>0</v>
      </c>
      <c r="F287" s="244">
        <v>0</v>
      </c>
      <c r="G287" s="244">
        <v>0</v>
      </c>
      <c r="H287" s="244">
        <v>0</v>
      </c>
      <c r="I287" s="244">
        <v>0</v>
      </c>
      <c r="J287" s="244">
        <v>0</v>
      </c>
      <c r="K287" s="244">
        <v>-1.7722535511782283E-16</v>
      </c>
      <c r="L287" s="244">
        <v>1.7722535511782283E-16</v>
      </c>
      <c r="M287" s="244">
        <v>0</v>
      </c>
      <c r="N287" s="2"/>
      <c r="O287" s="188" t="s">
        <v>297</v>
      </c>
      <c r="P287" s="161"/>
      <c r="Q287" s="161"/>
      <c r="R287" s="161"/>
      <c r="S287" s="161"/>
      <c r="T287" s="161"/>
      <c r="U287" s="161"/>
      <c r="V287" s="161"/>
    </row>
    <row r="288" spans="1:22" ht="12.75">
      <c r="A288" s="173" t="s">
        <v>249</v>
      </c>
      <c r="B288" s="183">
        <v>10000</v>
      </c>
      <c r="C288" s="244">
        <f t="dataTable" ref="C288:M311" dt2D="1" dtr="1" r1="C110" r2="F110"/>
        <v>1E-3</v>
      </c>
      <c r="D288" s="244">
        <v>1E-3</v>
      </c>
      <c r="E288" s="244">
        <v>1E-3</v>
      </c>
      <c r="F288" s="244">
        <v>1E-3</v>
      </c>
      <c r="G288" s="244">
        <v>1E-3</v>
      </c>
      <c r="H288" s="244">
        <v>1E-3</v>
      </c>
      <c r="I288" s="244">
        <v>1E-3</v>
      </c>
      <c r="J288" s="244">
        <v>1E-3</v>
      </c>
      <c r="K288" s="244">
        <v>1E-3</v>
      </c>
      <c r="L288" s="244">
        <v>1E-3</v>
      </c>
      <c r="M288" s="244">
        <v>1E-3</v>
      </c>
      <c r="N288" s="2"/>
      <c r="O288" s="195" t="s">
        <v>269</v>
      </c>
      <c r="P288" s="161"/>
      <c r="Q288" s="161"/>
      <c r="R288" s="161"/>
      <c r="S288" s="161"/>
      <c r="T288" s="161"/>
      <c r="U288" s="161"/>
      <c r="V288" s="161"/>
    </row>
    <row r="289" spans="1:22" ht="12.75">
      <c r="A289" s="174">
        <f>InflateFactr</f>
        <v>1.3380000000000001</v>
      </c>
      <c r="B289" s="183">
        <v>20000</v>
      </c>
      <c r="C289" s="244">
        <v>1E-3</v>
      </c>
      <c r="D289" s="244">
        <v>1E-3</v>
      </c>
      <c r="E289" s="244">
        <v>1E-3</v>
      </c>
      <c r="F289" s="244">
        <v>1E-3</v>
      </c>
      <c r="G289" s="244">
        <v>1E-3</v>
      </c>
      <c r="H289" s="244">
        <v>1E-3</v>
      </c>
      <c r="I289" s="244">
        <v>1E-3</v>
      </c>
      <c r="J289" s="244">
        <v>1E-3</v>
      </c>
      <c r="K289" s="244">
        <v>1E-3</v>
      </c>
      <c r="L289" s="244">
        <v>1E-3</v>
      </c>
      <c r="M289" s="244">
        <v>1E-3</v>
      </c>
      <c r="N289" s="158" t="s">
        <v>250</v>
      </c>
      <c r="O289" s="158"/>
    </row>
    <row r="290" spans="1:22" ht="12.75">
      <c r="A290" s="160" t="s">
        <v>251</v>
      </c>
      <c r="B290" s="183">
        <v>30000</v>
      </c>
      <c r="C290" s="244">
        <v>1E-3</v>
      </c>
      <c r="D290" s="244">
        <v>1E-3</v>
      </c>
      <c r="E290" s="244">
        <v>1E-3</v>
      </c>
      <c r="F290" s="244">
        <v>1E-3</v>
      </c>
      <c r="G290" s="244">
        <v>1E-3</v>
      </c>
      <c r="H290" s="244">
        <v>1E-3</v>
      </c>
      <c r="I290" s="244">
        <v>1E-3</v>
      </c>
      <c r="J290" s="244">
        <v>1E-3</v>
      </c>
      <c r="K290" s="244">
        <v>1E-3</v>
      </c>
      <c r="L290" s="244">
        <v>1E-3</v>
      </c>
      <c r="M290" s="244">
        <v>1E-3</v>
      </c>
      <c r="N290" s="2"/>
      <c r="O290" s="8"/>
      <c r="P290" s="96" t="s">
        <v>267</v>
      </c>
    </row>
    <row r="291" spans="1:22" ht="12.75">
      <c r="B291" s="183">
        <v>40000</v>
      </c>
      <c r="C291" s="244">
        <v>1E-3</v>
      </c>
      <c r="D291" s="244">
        <v>1E-3</v>
      </c>
      <c r="E291" s="244">
        <v>1E-3</v>
      </c>
      <c r="F291" s="244">
        <v>1E-3</v>
      </c>
      <c r="G291" s="244">
        <v>1E-3</v>
      </c>
      <c r="H291" s="244">
        <v>1E-3</v>
      </c>
      <c r="I291" s="244">
        <v>1E-3</v>
      </c>
      <c r="J291" s="244">
        <v>1E-3</v>
      </c>
      <c r="K291" s="244">
        <v>1E-3</v>
      </c>
      <c r="L291" s="244">
        <v>1E-3</v>
      </c>
      <c r="M291" s="244">
        <v>1E-3</v>
      </c>
      <c r="N291" s="2"/>
      <c r="O291" s="199">
        <f>M114</f>
        <v>0.13449546647792895</v>
      </c>
      <c r="P291" s="193">
        <v>0</v>
      </c>
      <c r="Q291" s="193">
        <v>0.1</v>
      </c>
      <c r="R291" s="193">
        <v>0.2</v>
      </c>
      <c r="S291" s="193">
        <v>0.3</v>
      </c>
      <c r="T291" s="193">
        <v>0.4</v>
      </c>
      <c r="U291" s="193">
        <v>0.5</v>
      </c>
    </row>
    <row r="292" spans="1:22" ht="12.75">
      <c r="B292" s="183">
        <v>50000</v>
      </c>
      <c r="C292" s="244">
        <v>1E-3</v>
      </c>
      <c r="D292" s="244">
        <v>1E-3</v>
      </c>
      <c r="E292" s="244">
        <v>1E-3</v>
      </c>
      <c r="F292" s="244">
        <v>1E-3</v>
      </c>
      <c r="G292" s="244">
        <v>1E-3</v>
      </c>
      <c r="H292" s="244">
        <v>1E-3</v>
      </c>
      <c r="I292" s="244">
        <v>1E-3</v>
      </c>
      <c r="J292" s="244">
        <v>1E-3</v>
      </c>
      <c r="K292" s="244">
        <v>1E-3</v>
      </c>
      <c r="L292" s="244">
        <v>1E-3</v>
      </c>
      <c r="M292" s="244">
        <v>1E-3</v>
      </c>
      <c r="N292" s="226">
        <v>2004</v>
      </c>
      <c r="O292" s="194">
        <v>20000</v>
      </c>
      <c r="P292" s="244" t="str">
        <f t="dataTable" ref="P292:U298" dt2D="1" dtr="1" r1="C110" r2="F110"/>
        <v>$936</v>
      </c>
      <c r="Q292" s="244" t="str">
        <v>$583</v>
      </c>
      <c r="R292" s="244" t="str">
        <v>$230</v>
      </c>
      <c r="S292" s="244" t="str">
        <v>($228)</v>
      </c>
      <c r="T292" s="244" t="str">
        <v>($644)</v>
      </c>
      <c r="U292" s="244" t="str">
        <v>($823)</v>
      </c>
      <c r="V292" s="128"/>
    </row>
    <row r="293" spans="1:22" ht="12.75">
      <c r="B293" s="183">
        <v>60000</v>
      </c>
      <c r="C293" s="244">
        <v>1E-3</v>
      </c>
      <c r="D293" s="244">
        <v>1E-3</v>
      </c>
      <c r="E293" s="244">
        <v>1E-3</v>
      </c>
      <c r="F293" s="244">
        <v>1E-3</v>
      </c>
      <c r="G293" s="244">
        <v>1E-3</v>
      </c>
      <c r="H293" s="244">
        <v>1E-3</v>
      </c>
      <c r="I293" s="244">
        <v>1E-3</v>
      </c>
      <c r="J293" s="244">
        <v>1E-3</v>
      </c>
      <c r="K293" s="244">
        <v>1E-3</v>
      </c>
      <c r="L293" s="244">
        <v>1E-3</v>
      </c>
      <c r="M293" s="244">
        <v>1E-3</v>
      </c>
      <c r="N293" s="2"/>
      <c r="O293" s="183">
        <v>40000</v>
      </c>
      <c r="P293" s="244">
        <v>1.0966260453491974</v>
      </c>
      <c r="Q293" s="244">
        <v>0.6128644154368964</v>
      </c>
      <c r="R293" s="244">
        <v>0.17713528928003092</v>
      </c>
      <c r="S293" s="244">
        <v>7.0128086312149632E-2</v>
      </c>
      <c r="T293" s="244">
        <v>0.1013628256202672</v>
      </c>
      <c r="U293" s="244">
        <v>0</v>
      </c>
      <c r="V293" s="128"/>
    </row>
    <row r="294" spans="1:22" ht="12.75">
      <c r="B294" s="183">
        <v>70000</v>
      </c>
      <c r="C294" s="244">
        <v>1E-3</v>
      </c>
      <c r="D294" s="244">
        <v>1E-3</v>
      </c>
      <c r="E294" s="244">
        <v>1E-3</v>
      </c>
      <c r="F294" s="244">
        <v>1E-3</v>
      </c>
      <c r="G294" s="244">
        <v>1E-3</v>
      </c>
      <c r="H294" s="244">
        <v>1E-3</v>
      </c>
      <c r="I294" s="244">
        <v>1E-3</v>
      </c>
      <c r="J294" s="244">
        <v>1E-3</v>
      </c>
      <c r="K294" s="244">
        <v>1E-3</v>
      </c>
      <c r="L294" s="244">
        <v>1E-3</v>
      </c>
      <c r="M294" s="244">
        <v>1E-3</v>
      </c>
      <c r="N294" s="2"/>
      <c r="O294" s="183">
        <v>60000</v>
      </c>
      <c r="P294" s="244">
        <v>0.64368739953010978</v>
      </c>
      <c r="Q294" s="244">
        <v>0.23998938019624794</v>
      </c>
      <c r="R294" s="244">
        <v>3.1264261956721558E-2</v>
      </c>
      <c r="S294" s="244">
        <v>2.270928650921223E-2</v>
      </c>
      <c r="T294" s="244">
        <v>-1.8743965660379377E-16</v>
      </c>
      <c r="U294" s="244">
        <v>0</v>
      </c>
    </row>
    <row r="295" spans="1:22" ht="12.75">
      <c r="B295" s="183">
        <v>80000</v>
      </c>
      <c r="C295" s="244">
        <v>1E-3</v>
      </c>
      <c r="D295" s="244">
        <v>1E-3</v>
      </c>
      <c r="E295" s="244">
        <v>1E-3</v>
      </c>
      <c r="F295" s="244">
        <v>1E-3</v>
      </c>
      <c r="G295" s="244">
        <v>1E-3</v>
      </c>
      <c r="H295" s="244">
        <v>1E-3</v>
      </c>
      <c r="I295" s="244">
        <v>1E-3</v>
      </c>
      <c r="J295" s="244">
        <v>1E-3</v>
      </c>
      <c r="K295" s="244">
        <v>1E-3</v>
      </c>
      <c r="L295" s="244">
        <v>1E-3</v>
      </c>
      <c r="M295" s="244">
        <v>1E-3</v>
      </c>
      <c r="N295" s="2"/>
      <c r="O295" s="183">
        <v>80000</v>
      </c>
      <c r="P295" s="244">
        <v>0.65246682458419281</v>
      </c>
      <c r="Q295" s="244">
        <v>0.3313058760602125</v>
      </c>
      <c r="R295" s="244">
        <v>0.21135350602378966</v>
      </c>
      <c r="S295" s="244">
        <v>8.2702936756577847E-2</v>
      </c>
      <c r="T295" s="244">
        <v>1.1582673668181252E-16</v>
      </c>
      <c r="U295" s="244">
        <v>0</v>
      </c>
    </row>
    <row r="296" spans="1:22" ht="12.75">
      <c r="B296" s="183">
        <v>90000</v>
      </c>
      <c r="C296" s="244">
        <v>1E-3</v>
      </c>
      <c r="D296" s="244">
        <v>1E-3</v>
      </c>
      <c r="E296" s="244">
        <v>1E-3</v>
      </c>
      <c r="F296" s="244">
        <v>1E-3</v>
      </c>
      <c r="G296" s="244">
        <v>1E-3</v>
      </c>
      <c r="H296" s="244">
        <v>1E-3</v>
      </c>
      <c r="I296" s="244">
        <v>1E-3</v>
      </c>
      <c r="J296" s="244">
        <v>1E-3</v>
      </c>
      <c r="K296" s="244">
        <v>1E-3</v>
      </c>
      <c r="L296" s="244">
        <v>1E-3</v>
      </c>
      <c r="M296" s="244">
        <v>1E-3</v>
      </c>
      <c r="N296" s="2"/>
      <c r="O296" s="183">
        <v>120000</v>
      </c>
      <c r="P296" s="244">
        <v>0.46903253714500637</v>
      </c>
      <c r="Q296" s="244">
        <v>0.25072650315757022</v>
      </c>
      <c r="R296" s="244">
        <v>0.15990220048899748</v>
      </c>
      <c r="S296" s="244">
        <v>8.4671807410193631E-2</v>
      </c>
      <c r="T296" s="244">
        <v>9.4414143313899038E-3</v>
      </c>
      <c r="U296" s="244">
        <v>0</v>
      </c>
    </row>
    <row r="297" spans="1:22" ht="12.75">
      <c r="A297" s="226">
        <v>2004</v>
      </c>
      <c r="B297" s="183">
        <v>100000</v>
      </c>
      <c r="C297" s="244">
        <v>1E-3</v>
      </c>
      <c r="D297" s="244">
        <v>1E-3</v>
      </c>
      <c r="E297" s="244">
        <v>1E-3</v>
      </c>
      <c r="F297" s="244">
        <v>1E-3</v>
      </c>
      <c r="G297" s="244">
        <v>1E-3</v>
      </c>
      <c r="H297" s="244">
        <v>1E-3</v>
      </c>
      <c r="I297" s="244">
        <v>1E-3</v>
      </c>
      <c r="J297" s="244">
        <v>1E-3</v>
      </c>
      <c r="K297" s="244">
        <v>1E-3</v>
      </c>
      <c r="L297" s="244">
        <v>1E-3</v>
      </c>
      <c r="M297" s="244">
        <v>1E-3</v>
      </c>
      <c r="N297" s="2"/>
      <c r="O297" s="194">
        <v>200000</v>
      </c>
      <c r="P297" s="244">
        <v>0.2520376036305606</v>
      </c>
      <c r="Q297" s="244">
        <v>0.12463596830266581</v>
      </c>
      <c r="R297" s="244">
        <v>5.3331690267256641E-2</v>
      </c>
      <c r="S297" s="244">
        <v>1.0972929594008619E-2</v>
      </c>
      <c r="T297" s="244">
        <v>-5.4176652750415185E-3</v>
      </c>
      <c r="U297" s="244">
        <v>-1.7902873104642742E-2</v>
      </c>
      <c r="V297" s="128"/>
    </row>
    <row r="298" spans="1:22" ht="12.75">
      <c r="B298" s="183">
        <v>110000</v>
      </c>
      <c r="C298" s="244">
        <v>1E-3</v>
      </c>
      <c r="D298" s="244">
        <v>1E-3</v>
      </c>
      <c r="E298" s="244">
        <v>1E-3</v>
      </c>
      <c r="F298" s="244">
        <v>1E-3</v>
      </c>
      <c r="G298" s="244">
        <v>1E-3</v>
      </c>
      <c r="H298" s="244">
        <v>1E-3</v>
      </c>
      <c r="I298" s="244">
        <v>1E-3</v>
      </c>
      <c r="J298" s="244">
        <v>1E-3</v>
      </c>
      <c r="K298" s="244">
        <v>1E-3</v>
      </c>
      <c r="L298" s="244">
        <v>1E-3</v>
      </c>
      <c r="M298" s="244">
        <v>1E-3</v>
      </c>
      <c r="N298" s="2"/>
      <c r="O298" s="183">
        <v>600000</v>
      </c>
      <c r="P298" s="244">
        <v>7.1785251800839389E-2</v>
      </c>
      <c r="Q298" s="244">
        <v>-5.4535600376225948E-3</v>
      </c>
      <c r="R298" s="244">
        <v>-3.8324825648259675E-2</v>
      </c>
      <c r="S298" s="244">
        <v>-6.1145349727163623E-2</v>
      </c>
      <c r="T298" s="244">
        <v>-6.9147835032486296E-2</v>
      </c>
      <c r="U298" s="244">
        <v>-6.9147835032486296E-2</v>
      </c>
      <c r="V298" s="128"/>
    </row>
    <row r="299" spans="1:22" ht="12.75">
      <c r="B299" s="183">
        <v>120000</v>
      </c>
      <c r="C299" s="244">
        <v>1E-3</v>
      </c>
      <c r="D299" s="244">
        <v>1E-3</v>
      </c>
      <c r="E299" s="244">
        <v>1E-3</v>
      </c>
      <c r="F299" s="244">
        <v>1E-3</v>
      </c>
      <c r="G299" s="244">
        <v>1E-3</v>
      </c>
      <c r="H299" s="244">
        <v>1E-3</v>
      </c>
      <c r="I299" s="244">
        <v>1E-3</v>
      </c>
      <c r="J299" s="244">
        <v>1E-3</v>
      </c>
      <c r="K299" s="244">
        <v>1E-3</v>
      </c>
      <c r="L299" s="244">
        <v>1E-3</v>
      </c>
      <c r="M299" s="244">
        <v>1E-3</v>
      </c>
      <c r="N299" s="2"/>
      <c r="O299" s="3" t="s">
        <v>268</v>
      </c>
      <c r="V299" s="128"/>
    </row>
    <row r="300" spans="1:22" ht="12.75">
      <c r="B300" s="183">
        <v>130000</v>
      </c>
      <c r="C300" s="244">
        <v>1E-3</v>
      </c>
      <c r="D300" s="244">
        <v>1E-3</v>
      </c>
      <c r="E300" s="244">
        <v>1E-3</v>
      </c>
      <c r="F300" s="244">
        <v>1E-3</v>
      </c>
      <c r="G300" s="244">
        <v>1E-3</v>
      </c>
      <c r="H300" s="244">
        <v>1E-3</v>
      </c>
      <c r="I300" s="244">
        <v>1E-3</v>
      </c>
      <c r="J300" s="244">
        <v>1E-3</v>
      </c>
      <c r="K300" s="244">
        <v>1E-3</v>
      </c>
      <c r="L300" s="244">
        <v>1E-3</v>
      </c>
      <c r="M300" s="244">
        <v>1E-3</v>
      </c>
      <c r="N300" s="2"/>
      <c r="O300" s="196" t="s">
        <v>271</v>
      </c>
      <c r="R300" s="128"/>
      <c r="S300" s="128"/>
    </row>
    <row r="301" spans="1:22" ht="12.75">
      <c r="B301" s="183">
        <v>140000</v>
      </c>
      <c r="C301" s="244">
        <v>1E-3</v>
      </c>
      <c r="D301" s="244">
        <v>1E-3</v>
      </c>
      <c r="E301" s="244">
        <v>1E-3</v>
      </c>
      <c r="F301" s="244">
        <v>1E-3</v>
      </c>
      <c r="G301" s="244">
        <v>1E-3</v>
      </c>
      <c r="H301" s="244">
        <v>1E-3</v>
      </c>
      <c r="I301" s="244">
        <v>1E-3</v>
      </c>
      <c r="J301" s="244">
        <v>1E-3</v>
      </c>
      <c r="K301" s="244">
        <v>1E-3</v>
      </c>
      <c r="L301" s="244">
        <v>1E-3</v>
      </c>
      <c r="M301" s="244">
        <v>1E-3</v>
      </c>
      <c r="N301" s="2"/>
      <c r="O301" s="197" t="s">
        <v>270</v>
      </c>
    </row>
    <row r="302" spans="1:22" ht="12.75">
      <c r="B302" s="183">
        <v>150000</v>
      </c>
      <c r="C302" s="244">
        <v>1E-3</v>
      </c>
      <c r="D302" s="244">
        <v>1E-3</v>
      </c>
      <c r="E302" s="244">
        <v>1E-3</v>
      </c>
      <c r="F302" s="244">
        <v>1E-3</v>
      </c>
      <c r="G302" s="244">
        <v>1E-3</v>
      </c>
      <c r="H302" s="244">
        <v>1E-3</v>
      </c>
      <c r="I302" s="244">
        <v>1E-3</v>
      </c>
      <c r="J302" s="244">
        <v>1E-3</v>
      </c>
      <c r="K302" s="244">
        <v>1E-3</v>
      </c>
      <c r="L302" s="244">
        <v>1E-3</v>
      </c>
      <c r="M302" s="244">
        <v>1E-3</v>
      </c>
      <c r="N302" s="2"/>
      <c r="O302" s="165" t="s">
        <v>991</v>
      </c>
      <c r="T302" s="128"/>
      <c r="U302" s="128"/>
      <c r="V302" s="128"/>
    </row>
    <row r="303" spans="1:22" ht="12.75">
      <c r="B303" s="183">
        <v>160000</v>
      </c>
      <c r="C303" s="244">
        <v>1E-3</v>
      </c>
      <c r="D303" s="244">
        <v>1E-3</v>
      </c>
      <c r="E303" s="244">
        <v>1E-3</v>
      </c>
      <c r="F303" s="244">
        <v>1E-3</v>
      </c>
      <c r="G303" s="244">
        <v>1E-3</v>
      </c>
      <c r="H303" s="244">
        <v>1E-3</v>
      </c>
      <c r="I303" s="244">
        <v>1E-3</v>
      </c>
      <c r="J303" s="244">
        <v>1E-3</v>
      </c>
      <c r="K303" s="244">
        <v>1E-3</v>
      </c>
      <c r="L303" s="244">
        <v>1E-3</v>
      </c>
      <c r="M303" s="244">
        <v>1E-3</v>
      </c>
      <c r="N303" s="2"/>
      <c r="O303" s="198" t="s">
        <v>250</v>
      </c>
      <c r="P303" s="128"/>
      <c r="Q303" s="128"/>
      <c r="R303" s="128"/>
      <c r="S303" s="128"/>
    </row>
    <row r="304" spans="1:22" ht="12.75">
      <c r="B304" s="183">
        <v>170000</v>
      </c>
      <c r="C304" s="244">
        <v>1E-3</v>
      </c>
      <c r="D304" s="244">
        <v>1E-3</v>
      </c>
      <c r="E304" s="244">
        <v>1E-3</v>
      </c>
      <c r="F304" s="244">
        <v>1E-3</v>
      </c>
      <c r="G304" s="244">
        <v>1E-3</v>
      </c>
      <c r="H304" s="244">
        <v>1E-3</v>
      </c>
      <c r="I304" s="244">
        <v>1E-3</v>
      </c>
      <c r="J304" s="244">
        <v>1E-3</v>
      </c>
      <c r="K304" s="244">
        <v>1E-3</v>
      </c>
      <c r="L304" s="244">
        <v>1E-3</v>
      </c>
      <c r="M304" s="244">
        <v>1E-3</v>
      </c>
      <c r="N304" s="2"/>
      <c r="O304" s="175">
        <f>InflateFactr</f>
        <v>1.3380000000000001</v>
      </c>
      <c r="P304" s="176" t="s">
        <v>254</v>
      </c>
      <c r="Q304" s="177"/>
      <c r="R304" s="177"/>
    </row>
    <row r="305" spans="1:17" ht="12.75">
      <c r="B305" s="183">
        <v>180000</v>
      </c>
      <c r="C305" s="244">
        <v>1E-3</v>
      </c>
      <c r="D305" s="244">
        <v>1E-3</v>
      </c>
      <c r="E305" s="244">
        <v>1E-3</v>
      </c>
      <c r="F305" s="244">
        <v>1E-3</v>
      </c>
      <c r="G305" s="244">
        <v>1E-3</v>
      </c>
      <c r="H305" s="244">
        <v>1E-3</v>
      </c>
      <c r="I305" s="244">
        <v>1E-3</v>
      </c>
      <c r="J305" s="244">
        <v>1E-3</v>
      </c>
      <c r="K305" s="244">
        <v>1E-3</v>
      </c>
      <c r="L305" s="244">
        <v>1E-3</v>
      </c>
      <c r="M305" s="244">
        <v>1E-3</v>
      </c>
      <c r="N305" s="2"/>
      <c r="O305" s="2"/>
      <c r="P305" s="2"/>
      <c r="Q305" s="2"/>
    </row>
    <row r="306" spans="1:17" ht="12.75">
      <c r="B306" s="183">
        <v>190000</v>
      </c>
      <c r="C306" s="244">
        <v>1E-3</v>
      </c>
      <c r="D306" s="244">
        <v>1E-3</v>
      </c>
      <c r="E306" s="244">
        <v>1E-3</v>
      </c>
      <c r="F306" s="244">
        <v>1E-3</v>
      </c>
      <c r="G306" s="244">
        <v>1E-3</v>
      </c>
      <c r="H306" s="244">
        <v>1E-3</v>
      </c>
      <c r="I306" s="244">
        <v>1E-3</v>
      </c>
      <c r="J306" s="244">
        <v>1E-3</v>
      </c>
      <c r="K306" s="244">
        <v>1E-3</v>
      </c>
      <c r="L306" s="244">
        <v>1E-3</v>
      </c>
      <c r="M306" s="244">
        <v>1E-3</v>
      </c>
      <c r="N306" s="2"/>
      <c r="O306" s="2"/>
      <c r="P306" s="2"/>
      <c r="Q306" s="2"/>
    </row>
    <row r="307" spans="1:17" ht="12.75">
      <c r="B307" s="183">
        <v>200000</v>
      </c>
      <c r="C307" s="244">
        <v>1E-3</v>
      </c>
      <c r="D307" s="244">
        <v>1E-3</v>
      </c>
      <c r="E307" s="244">
        <v>1E-3</v>
      </c>
      <c r="F307" s="244">
        <v>1E-3</v>
      </c>
      <c r="G307" s="244">
        <v>1E-3</v>
      </c>
      <c r="H307" s="244">
        <v>1E-3</v>
      </c>
      <c r="I307" s="244">
        <v>1E-3</v>
      </c>
      <c r="J307" s="244">
        <v>1E-3</v>
      </c>
      <c r="K307" s="244">
        <v>1E-3</v>
      </c>
      <c r="L307" s="244">
        <v>1E-3</v>
      </c>
      <c r="M307" s="244">
        <v>1E-3</v>
      </c>
      <c r="N307" s="2"/>
      <c r="O307" s="2"/>
      <c r="P307" s="2"/>
      <c r="Q307" s="2"/>
    </row>
    <row r="308" spans="1:17" ht="12.75">
      <c r="B308" s="183">
        <v>210000</v>
      </c>
      <c r="C308" s="244">
        <v>1E-3</v>
      </c>
      <c r="D308" s="244">
        <v>1E-3</v>
      </c>
      <c r="E308" s="244">
        <v>1E-3</v>
      </c>
      <c r="F308" s="244">
        <v>1E-3</v>
      </c>
      <c r="G308" s="244">
        <v>1E-3</v>
      </c>
      <c r="H308" s="244">
        <v>1E-3</v>
      </c>
      <c r="I308" s="244">
        <v>1E-3</v>
      </c>
      <c r="J308" s="244">
        <v>1E-3</v>
      </c>
      <c r="K308" s="244">
        <v>1E-3</v>
      </c>
      <c r="L308" s="244">
        <v>1E-3</v>
      </c>
      <c r="M308" s="244">
        <v>1E-3</v>
      </c>
      <c r="N308" s="2"/>
      <c r="O308" s="2"/>
      <c r="P308" s="2"/>
      <c r="Q308" s="2"/>
    </row>
    <row r="309" spans="1:17" ht="12.75">
      <c r="B309" s="183">
        <v>220000</v>
      </c>
      <c r="C309" s="244">
        <v>1E-3</v>
      </c>
      <c r="D309" s="244">
        <v>1E-3</v>
      </c>
      <c r="E309" s="244">
        <v>1E-3</v>
      </c>
      <c r="F309" s="244">
        <v>1E-3</v>
      </c>
      <c r="G309" s="244">
        <v>1E-3</v>
      </c>
      <c r="H309" s="244">
        <v>1E-3</v>
      </c>
      <c r="I309" s="244">
        <v>1E-3</v>
      </c>
      <c r="J309" s="244">
        <v>1E-3</v>
      </c>
      <c r="K309" s="244">
        <v>1E-3</v>
      </c>
      <c r="L309" s="244">
        <v>1E-3</v>
      </c>
      <c r="M309" s="244">
        <v>1E-3</v>
      </c>
      <c r="N309" s="2"/>
      <c r="O309" s="2"/>
      <c r="P309" s="2"/>
      <c r="Q309" s="2"/>
    </row>
    <row r="310" spans="1:17" ht="12.75">
      <c r="B310" s="183">
        <v>230000</v>
      </c>
      <c r="C310" s="244">
        <v>1E-3</v>
      </c>
      <c r="D310" s="244">
        <v>1E-3</v>
      </c>
      <c r="E310" s="244">
        <v>1E-3</v>
      </c>
      <c r="F310" s="244">
        <v>1E-3</v>
      </c>
      <c r="G310" s="244">
        <v>1E-3</v>
      </c>
      <c r="H310" s="244">
        <v>1E-3</v>
      </c>
      <c r="I310" s="244">
        <v>1E-3</v>
      </c>
      <c r="J310" s="244">
        <v>1E-3</v>
      </c>
      <c r="K310" s="244">
        <v>1E-3</v>
      </c>
      <c r="L310" s="244">
        <v>1E-3</v>
      </c>
      <c r="M310" s="244">
        <v>1E-3</v>
      </c>
      <c r="N310" s="2"/>
      <c r="O310" s="2"/>
      <c r="P310" s="2"/>
      <c r="Q310" s="2"/>
    </row>
    <row r="311" spans="1:17" ht="12.75">
      <c r="B311" s="183">
        <v>240000</v>
      </c>
      <c r="C311" s="244">
        <v>1E-3</v>
      </c>
      <c r="D311" s="244">
        <v>1E-3</v>
      </c>
      <c r="E311" s="244">
        <v>1E-3</v>
      </c>
      <c r="F311" s="244">
        <v>1E-3</v>
      </c>
      <c r="G311" s="244">
        <v>1E-3</v>
      </c>
      <c r="H311" s="244">
        <v>1E-3</v>
      </c>
      <c r="I311" s="244">
        <v>1E-3</v>
      </c>
      <c r="J311" s="244">
        <v>1E-3</v>
      </c>
      <c r="K311" s="244">
        <v>1E-3</v>
      </c>
      <c r="L311" s="244">
        <v>1E-3</v>
      </c>
      <c r="M311" s="244">
        <v>1E-3</v>
      </c>
      <c r="N311" s="2"/>
      <c r="O311" s="2"/>
      <c r="P311" s="2"/>
      <c r="Q311" s="2"/>
    </row>
    <row r="312" spans="1:17" ht="12.75">
      <c r="B312" s="3" t="s">
        <v>112</v>
      </c>
      <c r="C312" s="2"/>
      <c r="D312" s="2"/>
      <c r="E312" s="196" t="s">
        <v>578</v>
      </c>
      <c r="F312" s="2"/>
      <c r="G312" s="2"/>
      <c r="H312" s="2"/>
      <c r="I312" s="2"/>
      <c r="J312" s="197" t="s">
        <v>579</v>
      </c>
      <c r="K312" s="2"/>
      <c r="L312" s="2"/>
      <c r="M312" s="2"/>
      <c r="N312" s="2"/>
      <c r="O312" s="2"/>
      <c r="P312" s="2"/>
      <c r="Q312" s="2"/>
    </row>
    <row r="313" spans="1:17" ht="12.75">
      <c r="E313" s="22" t="s">
        <v>747</v>
      </c>
    </row>
    <row r="314" spans="1:17" ht="12.75">
      <c r="E314" s="22" t="s">
        <v>321</v>
      </c>
    </row>
    <row r="315" spans="1:17" ht="12.75">
      <c r="E315" s="165" t="s">
        <v>989</v>
      </c>
    </row>
    <row r="317" spans="1:17" ht="15.75">
      <c r="A317" s="389" t="s">
        <v>896</v>
      </c>
      <c r="B317" s="389"/>
      <c r="C317" s="389"/>
      <c r="D317" s="389"/>
    </row>
    <row r="319" spans="1:17" ht="15.75">
      <c r="A319" s="389" t="s">
        <v>895</v>
      </c>
      <c r="B319" s="389"/>
      <c r="C319" s="389"/>
      <c r="D319" s="389"/>
    </row>
    <row r="321" spans="1:14" ht="15.75">
      <c r="A321" s="126" t="s">
        <v>564</v>
      </c>
    </row>
    <row r="322" spans="1:14" ht="15.75">
      <c r="A322" s="126"/>
    </row>
    <row r="325" spans="1:14" ht="12.75">
      <c r="A325" s="113" t="s">
        <v>568</v>
      </c>
    </row>
    <row r="327" spans="1:14">
      <c r="B327" s="180" t="s">
        <v>754</v>
      </c>
      <c r="N327" s="180"/>
    </row>
    <row r="328" spans="1:14">
      <c r="B328" s="180" t="s">
        <v>266</v>
      </c>
    </row>
  </sheetData>
  <sheetProtection sheet="1" objects="1" scenarios="1"/>
  <mergeCells count="16">
    <mergeCell ref="B196:G196"/>
    <mergeCell ref="J196:O196"/>
    <mergeCell ref="A54:J54"/>
    <mergeCell ref="A61:D61"/>
    <mergeCell ref="F61:I61"/>
    <mergeCell ref="A65:B65"/>
    <mergeCell ref="F65:G65"/>
    <mergeCell ref="M37:N37"/>
    <mergeCell ref="M64:N64"/>
    <mergeCell ref="J96:M96"/>
    <mergeCell ref="J109:M109"/>
    <mergeCell ref="A29:J29"/>
    <mergeCell ref="A34:D34"/>
    <mergeCell ref="F34:I34"/>
    <mergeCell ref="A38:B38"/>
    <mergeCell ref="F38:G38"/>
  </mergeCells>
  <conditionalFormatting sqref="C118:G118">
    <cfRule type="cellIs" dxfId="9" priority="4" operator="equal">
      <formula>FALSE</formula>
    </cfRule>
  </conditionalFormatting>
  <conditionalFormatting sqref="C118">
    <cfRule type="cellIs" dxfId="8" priority="3" operator="equal">
      <formula>"ERROR!"</formula>
    </cfRule>
  </conditionalFormatting>
  <conditionalFormatting sqref="D118:F118">
    <cfRule type="cellIs" dxfId="7" priority="2" operator="equal">
      <formula>"ERROR!"</formula>
    </cfRule>
  </conditionalFormatting>
  <conditionalFormatting sqref="G118">
    <cfRule type="cellIs" dxfId="6" priority="1" operator="equal">
      <formula>"ERROR!"</formula>
    </cfRule>
  </conditionalFormatting>
  <hyperlinks>
    <hyperlink ref="A31" r:id="rId1" display="https://www.irs.gov/pub/irs-prior/i1040--2004.pdf"/>
    <hyperlink ref="A32" r:id="rId2" display="https://www.irs.gov/pub/irs-prior/f1040--2004.pdf"/>
    <hyperlink ref="A15" location="'2004'!Notes.To.Developers" display="# Notes to developers (likely not of interest to any users)"/>
  </hyperlinks>
  <pageMargins left="0.75" right="0.75" top="1" bottom="1" header="0.5" footer="0.5"/>
  <pageSetup orientation="portrait" horizontalDpi="180" verticalDpi="180" r:id="rId3"/>
  <headerFooter alignWithMargins="0"/>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AC340"/>
  <sheetViews>
    <sheetView topLeftCell="A87" zoomScale="90" zoomScaleNormal="90" workbookViewId="0">
      <selection activeCell="E117" sqref="E117"/>
    </sheetView>
    <sheetView topLeftCell="A297" zoomScale="90" zoomScaleNormal="90" workbookViewId="1">
      <selection activeCell="E333" sqref="E333"/>
    </sheetView>
  </sheetViews>
  <sheetFormatPr defaultRowHeight="11.25"/>
  <cols>
    <col min="1" max="1" width="18.6640625" customWidth="1"/>
    <col min="2" max="2" width="16.6640625" customWidth="1"/>
    <col min="3" max="3" width="11.5" customWidth="1"/>
    <col min="4" max="5" width="14.5" customWidth="1"/>
    <col min="6" max="6" width="12.1640625" customWidth="1"/>
    <col min="7" max="7" width="13.33203125" customWidth="1"/>
    <col min="8" max="8" width="12.1640625" customWidth="1"/>
    <col min="9" max="9" width="14.6640625" customWidth="1"/>
    <col min="10" max="10" width="14.33203125" customWidth="1"/>
    <col min="11" max="11" width="11.1640625" customWidth="1"/>
    <col min="12" max="12" width="17.6640625" customWidth="1"/>
    <col min="13" max="14" width="12.83203125" customWidth="1"/>
    <col min="15" max="15" width="10.5" customWidth="1"/>
    <col min="16" max="16" width="9.83203125" bestFit="1" customWidth="1"/>
    <col min="17" max="17" width="9.6640625" bestFit="1" customWidth="1"/>
    <col min="18" max="18" width="14.33203125" bestFit="1" customWidth="1"/>
    <col min="25" max="25" width="13" customWidth="1"/>
  </cols>
  <sheetData>
    <row r="3" spans="1:12" ht="18">
      <c r="A3" s="48" t="s">
        <v>582</v>
      </c>
      <c r="B3" s="26"/>
      <c r="C3" s="26"/>
      <c r="D3" s="26"/>
      <c r="E3" s="26"/>
      <c r="F3" s="26"/>
      <c r="G3" s="26"/>
      <c r="H3" s="26"/>
      <c r="I3" s="26"/>
      <c r="J3" s="26"/>
    </row>
    <row r="4" spans="1:12">
      <c r="A4" s="24" t="s">
        <v>129</v>
      </c>
    </row>
    <row r="5" spans="1:12" ht="12.75">
      <c r="A5" s="2"/>
      <c r="C5" s="42"/>
      <c r="H5" s="31"/>
      <c r="J5" s="141"/>
    </row>
    <row r="6" spans="1:12" ht="12.75">
      <c r="A6" s="22" t="s">
        <v>880</v>
      </c>
      <c r="C6" s="42"/>
      <c r="J6" s="141"/>
    </row>
    <row r="7" spans="1:12" ht="13.5" thickBot="1">
      <c r="C7" s="42"/>
      <c r="J7" s="141"/>
    </row>
    <row r="8" spans="1:12" ht="14.25" thickTop="1" thickBot="1">
      <c r="A8" s="319" t="s">
        <v>218</v>
      </c>
      <c r="I8" s="109"/>
      <c r="J8" s="142"/>
    </row>
    <row r="9" spans="1:12" ht="13.5" thickTop="1">
      <c r="A9" s="22" t="s">
        <v>440</v>
      </c>
      <c r="J9" s="144"/>
      <c r="L9" s="140"/>
    </row>
    <row r="10" spans="1:12" ht="12.75">
      <c r="A10" s="22" t="s">
        <v>441</v>
      </c>
      <c r="B10" s="2"/>
      <c r="D10" s="2"/>
      <c r="E10" s="2"/>
      <c r="F10" s="2"/>
      <c r="G10" s="2"/>
      <c r="H10" s="2"/>
      <c r="I10" s="2"/>
      <c r="J10" s="2"/>
    </row>
    <row r="11" spans="1:12" ht="12.75">
      <c r="A11" s="22" t="s">
        <v>442</v>
      </c>
      <c r="B11" s="2"/>
      <c r="D11" s="2"/>
      <c r="E11" s="2"/>
      <c r="F11" s="2"/>
      <c r="G11" s="2"/>
      <c r="H11" s="2"/>
      <c r="I11" s="2"/>
      <c r="J11" s="2"/>
    </row>
    <row r="12" spans="1:12" ht="12.75">
      <c r="A12" s="22"/>
      <c r="B12" s="2"/>
      <c r="D12" s="2"/>
      <c r="E12" s="2"/>
      <c r="F12" s="2"/>
      <c r="G12" s="2"/>
      <c r="H12" s="2"/>
      <c r="I12" s="2"/>
      <c r="J12" s="2"/>
    </row>
    <row r="13" spans="1:12" ht="12.75">
      <c r="A13" s="22" t="s">
        <v>439</v>
      </c>
      <c r="B13" s="2"/>
      <c r="D13" s="2"/>
      <c r="E13" s="2"/>
      <c r="F13" s="2"/>
      <c r="G13" s="2"/>
      <c r="H13" s="2"/>
      <c r="I13" s="2"/>
      <c r="J13" s="2"/>
    </row>
    <row r="14" spans="1:12" ht="12.75">
      <c r="A14" s="22"/>
      <c r="B14" s="2"/>
      <c r="D14" s="2"/>
      <c r="E14" s="2"/>
      <c r="F14" s="2"/>
      <c r="G14" s="2"/>
      <c r="H14" s="2"/>
      <c r="I14" s="2"/>
      <c r="J14" s="2"/>
    </row>
    <row r="15" spans="1:12" ht="12.75">
      <c r="A15" s="318" t="s">
        <v>567</v>
      </c>
      <c r="B15" s="2"/>
      <c r="D15" s="2"/>
      <c r="E15" s="2"/>
      <c r="F15" s="2"/>
      <c r="G15" s="2"/>
      <c r="H15" s="2"/>
      <c r="I15" s="2"/>
      <c r="J15" s="2"/>
    </row>
    <row r="16" spans="1:12" ht="12.75">
      <c r="A16" s="318"/>
      <c r="B16" s="2"/>
      <c r="D16" s="2"/>
      <c r="E16" s="2"/>
      <c r="F16" s="2"/>
      <c r="G16" s="2"/>
      <c r="H16" s="2"/>
      <c r="I16" s="2"/>
      <c r="J16" s="2"/>
    </row>
    <row r="17" spans="1:10" ht="15.75">
      <c r="A17" s="126" t="s">
        <v>939</v>
      </c>
      <c r="B17" s="35"/>
      <c r="D17" s="2"/>
      <c r="E17" s="2"/>
      <c r="F17" s="2"/>
      <c r="G17" s="2"/>
      <c r="H17" s="2"/>
      <c r="I17" s="2"/>
      <c r="J17" s="2"/>
    </row>
    <row r="18" spans="1:10" ht="12.75">
      <c r="A18" s="143" t="s">
        <v>931</v>
      </c>
      <c r="B18" s="143" t="s">
        <v>932</v>
      </c>
      <c r="D18" s="2"/>
      <c r="E18" s="2"/>
      <c r="F18" s="2"/>
      <c r="G18" s="2"/>
      <c r="H18" s="2"/>
      <c r="I18" s="2"/>
      <c r="J18" s="2"/>
    </row>
    <row r="19" spans="1:10" ht="12.75">
      <c r="A19" s="143" t="s">
        <v>934</v>
      </c>
      <c r="B19" s="35" t="s">
        <v>933</v>
      </c>
      <c r="D19" s="2"/>
      <c r="E19" s="2"/>
      <c r="F19" s="2"/>
      <c r="G19" s="2"/>
      <c r="H19" s="2"/>
      <c r="I19" s="2"/>
      <c r="J19" s="2"/>
    </row>
    <row r="20" spans="1:10" ht="12.75">
      <c r="A20" s="143" t="s">
        <v>936</v>
      </c>
      <c r="B20" s="35" t="s">
        <v>935</v>
      </c>
      <c r="D20" s="2"/>
      <c r="E20" s="2"/>
      <c r="F20" s="2"/>
      <c r="G20" s="2"/>
      <c r="H20" s="2"/>
      <c r="I20" s="2"/>
      <c r="J20" s="2"/>
    </row>
    <row r="21" spans="1:10" ht="12.75">
      <c r="A21" s="143" t="s">
        <v>938</v>
      </c>
      <c r="B21" s="35" t="s">
        <v>937</v>
      </c>
      <c r="D21" s="2"/>
      <c r="E21" s="2"/>
      <c r="F21" s="2"/>
      <c r="G21" s="2"/>
      <c r="H21" s="2"/>
      <c r="I21" s="2"/>
      <c r="J21" s="2"/>
    </row>
    <row r="22" spans="1:10" ht="12.75">
      <c r="A22" s="143" t="s">
        <v>947</v>
      </c>
      <c r="B22" s="143" t="s">
        <v>977</v>
      </c>
      <c r="D22" s="2"/>
      <c r="E22" s="2"/>
      <c r="F22" s="2"/>
      <c r="G22" s="2"/>
      <c r="H22" s="2"/>
      <c r="I22" s="2"/>
      <c r="J22" s="2"/>
    </row>
    <row r="23" spans="1:10" ht="12.75">
      <c r="A23" s="143" t="s">
        <v>946</v>
      </c>
      <c r="B23" s="143" t="s">
        <v>948</v>
      </c>
      <c r="D23" s="2"/>
      <c r="E23" s="2"/>
      <c r="F23" s="2"/>
      <c r="G23" s="2"/>
      <c r="H23" s="2"/>
      <c r="I23" s="2"/>
      <c r="J23" s="2"/>
    </row>
    <row r="24" spans="1:10" ht="12.75">
      <c r="A24" s="143" t="s">
        <v>942</v>
      </c>
      <c r="B24" s="35" t="s">
        <v>940</v>
      </c>
      <c r="D24" s="2"/>
      <c r="E24" s="2"/>
      <c r="F24" s="2"/>
      <c r="G24" s="2"/>
      <c r="H24" s="2"/>
      <c r="I24" s="2"/>
      <c r="J24" s="2"/>
    </row>
    <row r="25" spans="1:10" ht="12.75">
      <c r="A25" s="143" t="s">
        <v>943</v>
      </c>
      <c r="B25" s="35" t="s">
        <v>941</v>
      </c>
      <c r="D25" s="2"/>
      <c r="E25" s="2"/>
      <c r="F25" s="2"/>
      <c r="G25" s="2"/>
      <c r="H25" s="2"/>
      <c r="I25" s="2"/>
      <c r="J25" s="2"/>
    </row>
    <row r="26" spans="1:10" ht="12.75">
      <c r="A26" s="143" t="s">
        <v>949</v>
      </c>
      <c r="B26" s="143" t="s">
        <v>951</v>
      </c>
      <c r="D26" s="2"/>
      <c r="E26" s="2"/>
      <c r="F26" s="2"/>
      <c r="G26" s="2"/>
      <c r="H26" s="2"/>
      <c r="I26" s="2"/>
      <c r="J26" s="2"/>
    </row>
    <row r="27" spans="1:10" ht="12.75">
      <c r="A27" s="143"/>
      <c r="B27" s="2" t="s">
        <v>952</v>
      </c>
      <c r="D27" s="2"/>
      <c r="E27" s="2"/>
      <c r="F27" s="2"/>
      <c r="G27" s="2"/>
      <c r="H27" s="2"/>
      <c r="I27" s="2"/>
      <c r="J27" s="2"/>
    </row>
    <row r="28" spans="1:10" ht="12.75">
      <c r="A28" s="143"/>
      <c r="B28" s="35"/>
      <c r="D28" s="2"/>
      <c r="E28" s="2"/>
      <c r="F28" s="2"/>
      <c r="G28" s="2"/>
      <c r="H28" s="2"/>
      <c r="I28" s="2"/>
      <c r="J28" s="2"/>
    </row>
    <row r="29" spans="1:10" ht="12.75">
      <c r="A29" s="318"/>
      <c r="D29" s="2"/>
      <c r="E29" s="2"/>
      <c r="F29" s="2"/>
      <c r="G29" s="2"/>
      <c r="H29" s="2"/>
      <c r="I29" s="2"/>
      <c r="J29" s="2"/>
    </row>
    <row r="30" spans="1:10" ht="12.75">
      <c r="A30" s="318"/>
      <c r="B30" s="2"/>
      <c r="D30" s="2"/>
      <c r="E30" s="2"/>
      <c r="F30" s="2"/>
      <c r="G30" s="2"/>
      <c r="H30" s="2"/>
      <c r="I30" s="2"/>
      <c r="J30" s="2"/>
    </row>
    <row r="32" spans="1:10" ht="18">
      <c r="A32" s="395" t="s">
        <v>354</v>
      </c>
      <c r="B32" s="395"/>
      <c r="C32" s="395"/>
      <c r="D32" s="395"/>
      <c r="E32" s="395"/>
      <c r="F32" s="395"/>
      <c r="G32" s="395"/>
      <c r="H32" s="395"/>
      <c r="I32" s="395"/>
      <c r="J32" s="395"/>
    </row>
    <row r="34" spans="1:18">
      <c r="A34" s="25"/>
      <c r="D34" s="25"/>
    </row>
    <row r="35" spans="1:18" ht="12.75">
      <c r="A35" s="396" t="s">
        <v>228</v>
      </c>
      <c r="B35" s="396"/>
      <c r="C35" s="396"/>
      <c r="D35" s="396"/>
      <c r="F35" s="396" t="s">
        <v>230</v>
      </c>
      <c r="G35" s="396"/>
      <c r="H35" s="396"/>
      <c r="I35" s="396"/>
    </row>
    <row r="36" spans="1:18" ht="12.75">
      <c r="A36" s="34" t="s">
        <v>132</v>
      </c>
      <c r="B36" s="4">
        <v>4050</v>
      </c>
      <c r="C36" s="25"/>
      <c r="F36" s="34" t="s">
        <v>132</v>
      </c>
      <c r="G36" s="99">
        <f>4050*2</f>
        <v>8100</v>
      </c>
    </row>
    <row r="37" spans="1:18" ht="12.75">
      <c r="A37" s="34" t="s">
        <v>134</v>
      </c>
      <c r="B37" s="4">
        <v>6350</v>
      </c>
      <c r="C37" s="25"/>
      <c r="F37" s="34" t="s">
        <v>134</v>
      </c>
      <c r="G37" s="4">
        <v>12700</v>
      </c>
    </row>
    <row r="38" spans="1:18" ht="12.75">
      <c r="A38" s="34" t="s">
        <v>136</v>
      </c>
      <c r="B38" s="6">
        <f>B36+B37</f>
        <v>10400</v>
      </c>
      <c r="C38" s="25"/>
      <c r="F38" s="34" t="s">
        <v>136</v>
      </c>
      <c r="G38" s="6">
        <f>G36+G37</f>
        <v>20800</v>
      </c>
      <c r="L38" s="35"/>
      <c r="M38" s="397" t="s">
        <v>168</v>
      </c>
      <c r="N38" s="397"/>
      <c r="O38" s="35"/>
      <c r="P38" s="35"/>
    </row>
    <row r="39" spans="1:18" ht="12.75">
      <c r="A39" s="394" t="s">
        <v>154</v>
      </c>
      <c r="B39" s="394"/>
      <c r="C39" s="30"/>
      <c r="D39" s="31" t="s">
        <v>155</v>
      </c>
      <c r="F39" s="394" t="s">
        <v>154</v>
      </c>
      <c r="G39" s="394"/>
      <c r="H39" s="30"/>
      <c r="I39" s="31" t="s">
        <v>155</v>
      </c>
      <c r="L39" s="97" t="s">
        <v>181</v>
      </c>
      <c r="M39" s="97" t="s">
        <v>131</v>
      </c>
      <c r="N39" s="97" t="s">
        <v>137</v>
      </c>
      <c r="O39" s="97" t="s">
        <v>138</v>
      </c>
      <c r="P39" s="97" t="s">
        <v>139</v>
      </c>
    </row>
    <row r="40" spans="1:18" ht="12.75">
      <c r="A40" s="32" t="s">
        <v>156</v>
      </c>
      <c r="B40" s="32" t="s">
        <v>157</v>
      </c>
      <c r="C40" s="32" t="s">
        <v>158</v>
      </c>
      <c r="D40" s="31" t="s">
        <v>130</v>
      </c>
      <c r="F40" s="32" t="s">
        <v>156</v>
      </c>
      <c r="G40" s="32" t="s">
        <v>157</v>
      </c>
      <c r="H40" s="32" t="s">
        <v>158</v>
      </c>
      <c r="I40" s="31" t="s">
        <v>130</v>
      </c>
      <c r="L40" s="35"/>
      <c r="M40" s="97" t="s">
        <v>227</v>
      </c>
      <c r="N40" s="97" t="s">
        <v>227</v>
      </c>
      <c r="O40" s="35"/>
      <c r="P40" s="35"/>
    </row>
    <row r="41" spans="1:18" ht="12.75">
      <c r="A41" s="191">
        <v>0</v>
      </c>
      <c r="B41" s="155">
        <f t="shared" ref="B41:B46" si="0">A42</f>
        <v>9325</v>
      </c>
      <c r="C41" s="139">
        <v>0.1</v>
      </c>
      <c r="D41" s="47">
        <v>0</v>
      </c>
      <c r="F41" s="191">
        <v>0</v>
      </c>
      <c r="G41" s="155">
        <f t="shared" ref="G41:G46" si="1">F42</f>
        <v>18650</v>
      </c>
      <c r="H41" s="40">
        <v>0.1</v>
      </c>
      <c r="I41" s="47">
        <v>0</v>
      </c>
      <c r="L41" s="51">
        <f t="shared" ref="L41:L47" si="2">C41</f>
        <v>0.1</v>
      </c>
      <c r="M41" s="52">
        <f t="shared" ref="M41:M46" si="3">B41-A41</f>
        <v>9325</v>
      </c>
      <c r="N41" s="53">
        <f t="shared" ref="N41:N46" si="4">G41-F41</f>
        <v>18650</v>
      </c>
      <c r="O41" s="54">
        <f t="shared" ref="O41:O46" si="5">N41/M41</f>
        <v>2</v>
      </c>
      <c r="P41" s="54">
        <f t="shared" ref="P41:P46" si="6">G41/B41</f>
        <v>2</v>
      </c>
    </row>
    <row r="42" spans="1:18" ht="12.75">
      <c r="A42" s="191">
        <v>9325</v>
      </c>
      <c r="B42" s="155">
        <f t="shared" si="0"/>
        <v>37950</v>
      </c>
      <c r="C42" s="139">
        <v>0.15</v>
      </c>
      <c r="D42" s="47">
        <f>C41*A42</f>
        <v>932.5</v>
      </c>
      <c r="F42" s="191">
        <v>18650</v>
      </c>
      <c r="G42" s="155">
        <f t="shared" si="1"/>
        <v>75900</v>
      </c>
      <c r="H42" s="40">
        <v>0.15</v>
      </c>
      <c r="I42" s="47">
        <f>H41*F42</f>
        <v>1865</v>
      </c>
      <c r="L42" s="51">
        <f t="shared" si="2"/>
        <v>0.15</v>
      </c>
      <c r="M42" s="52">
        <f t="shared" si="3"/>
        <v>28625</v>
      </c>
      <c r="N42" s="53">
        <f t="shared" si="4"/>
        <v>57250</v>
      </c>
      <c r="O42" s="54">
        <f t="shared" si="5"/>
        <v>2</v>
      </c>
      <c r="P42" s="54">
        <f t="shared" si="6"/>
        <v>2</v>
      </c>
    </row>
    <row r="43" spans="1:18" ht="12.75">
      <c r="A43" s="191">
        <v>37950</v>
      </c>
      <c r="B43" s="155">
        <f t="shared" si="0"/>
        <v>91900</v>
      </c>
      <c r="C43" s="139">
        <v>0.25</v>
      </c>
      <c r="D43" s="47">
        <f>D42+(A43-A42)*C42</f>
        <v>5226.25</v>
      </c>
      <c r="F43" s="191">
        <v>75900</v>
      </c>
      <c r="G43" s="155">
        <f t="shared" si="1"/>
        <v>153100</v>
      </c>
      <c r="H43" s="40">
        <v>0.25</v>
      </c>
      <c r="I43" s="47">
        <f>I42+(F43-F42)*H42</f>
        <v>10452.5</v>
      </c>
      <c r="L43" s="51">
        <f t="shared" si="2"/>
        <v>0.25</v>
      </c>
      <c r="M43" s="52">
        <f t="shared" si="3"/>
        <v>53950</v>
      </c>
      <c r="N43" s="53">
        <f t="shared" si="4"/>
        <v>77200</v>
      </c>
      <c r="O43" s="54">
        <f t="shared" si="5"/>
        <v>1.4309545875810936</v>
      </c>
      <c r="P43" s="54">
        <f t="shared" si="6"/>
        <v>1.6659412404787812</v>
      </c>
    </row>
    <row r="44" spans="1:18" ht="12.75">
      <c r="A44" s="191">
        <v>91900</v>
      </c>
      <c r="B44" s="155">
        <f t="shared" si="0"/>
        <v>191650</v>
      </c>
      <c r="C44" s="139">
        <v>0.28000000000000003</v>
      </c>
      <c r="D44" s="46">
        <f>D43+(A44-A43)*C43</f>
        <v>18713.75</v>
      </c>
      <c r="F44" s="191">
        <v>153100</v>
      </c>
      <c r="G44" s="155">
        <f t="shared" si="1"/>
        <v>233350</v>
      </c>
      <c r="H44" s="40">
        <v>0.28000000000000003</v>
      </c>
      <c r="I44" s="46">
        <f>I43+(F44-F43)*H43</f>
        <v>29752.5</v>
      </c>
      <c r="L44" s="51">
        <f t="shared" si="2"/>
        <v>0.28000000000000003</v>
      </c>
      <c r="M44" s="52">
        <f t="shared" si="3"/>
        <v>99750</v>
      </c>
      <c r="N44" s="53">
        <f t="shared" si="4"/>
        <v>80250</v>
      </c>
      <c r="O44" s="54">
        <f t="shared" si="5"/>
        <v>0.80451127819548873</v>
      </c>
      <c r="P44" s="54">
        <f t="shared" si="6"/>
        <v>1.2175841377511087</v>
      </c>
    </row>
    <row r="45" spans="1:18" ht="12.75">
      <c r="A45" s="191">
        <v>191650</v>
      </c>
      <c r="B45" s="155">
        <f t="shared" si="0"/>
        <v>416700</v>
      </c>
      <c r="C45" s="139">
        <v>0.33</v>
      </c>
      <c r="D45" s="46">
        <f>D44+(A45-A44)*C44</f>
        <v>46643.75</v>
      </c>
      <c r="F45" s="191">
        <v>233350</v>
      </c>
      <c r="G45" s="155">
        <f t="shared" si="1"/>
        <v>416700</v>
      </c>
      <c r="H45" s="40">
        <v>0.33</v>
      </c>
      <c r="I45" s="46">
        <f>I44+(F45-F44)*H44</f>
        <v>52222.5</v>
      </c>
      <c r="L45" s="51">
        <f t="shared" si="2"/>
        <v>0.33</v>
      </c>
      <c r="M45" s="52">
        <f t="shared" si="3"/>
        <v>225050</v>
      </c>
      <c r="N45" s="53">
        <f t="shared" si="4"/>
        <v>183350</v>
      </c>
      <c r="O45" s="54">
        <f t="shared" si="5"/>
        <v>0.81470784270162189</v>
      </c>
      <c r="P45" s="54">
        <f t="shared" si="6"/>
        <v>1</v>
      </c>
    </row>
    <row r="46" spans="1:18" ht="12.75">
      <c r="A46" s="191">
        <v>416700</v>
      </c>
      <c r="B46" s="155">
        <f t="shared" si="0"/>
        <v>418400</v>
      </c>
      <c r="C46" s="139">
        <v>0.35</v>
      </c>
      <c r="D46" s="46">
        <f>D45+(A46-A45)*C45</f>
        <v>120910.25</v>
      </c>
      <c r="F46" s="191">
        <v>416700</v>
      </c>
      <c r="G46" s="155">
        <f t="shared" si="1"/>
        <v>470700</v>
      </c>
      <c r="H46" s="40">
        <v>0.35</v>
      </c>
      <c r="I46" s="46">
        <f>I45+(F46-F45)*H45</f>
        <v>112728</v>
      </c>
      <c r="L46" s="51">
        <f t="shared" si="2"/>
        <v>0.35</v>
      </c>
      <c r="M46" s="52">
        <f t="shared" si="3"/>
        <v>1700</v>
      </c>
      <c r="N46" s="53">
        <f t="shared" si="4"/>
        <v>54000</v>
      </c>
      <c r="O46" s="54">
        <f t="shared" si="5"/>
        <v>31.764705882352942</v>
      </c>
      <c r="P46" s="54">
        <f t="shared" si="6"/>
        <v>1.125</v>
      </c>
    </row>
    <row r="47" spans="1:18" ht="12.75">
      <c r="A47" s="191">
        <v>418400</v>
      </c>
      <c r="B47" s="143" t="s">
        <v>160</v>
      </c>
      <c r="C47" s="139">
        <v>0.39600000000000002</v>
      </c>
      <c r="D47" s="46">
        <f>D46+(A47-A46)*C46</f>
        <v>121505.25</v>
      </c>
      <c r="F47" s="191">
        <v>470700</v>
      </c>
      <c r="G47" s="35" t="s">
        <v>160</v>
      </c>
      <c r="H47" s="139">
        <v>0.39600000000000002</v>
      </c>
      <c r="I47" s="46">
        <f>I46+(F47-F46)*H46</f>
        <v>131628</v>
      </c>
      <c r="L47" s="51">
        <f t="shared" si="2"/>
        <v>0.39600000000000002</v>
      </c>
      <c r="M47" s="52"/>
      <c r="N47" s="53"/>
      <c r="O47" s="54"/>
      <c r="P47" s="54"/>
    </row>
    <row r="48" spans="1:18" ht="12.75">
      <c r="A48" s="41"/>
      <c r="B48" s="35"/>
      <c r="C48" s="139"/>
      <c r="D48" s="46"/>
      <c r="F48" s="41"/>
      <c r="G48" s="35"/>
      <c r="H48" s="139"/>
      <c r="I48" s="46"/>
      <c r="N48" s="51"/>
      <c r="O48" s="52"/>
      <c r="P48" s="53"/>
      <c r="Q48" s="54"/>
      <c r="R48" s="54"/>
    </row>
    <row r="49" spans="1:18" ht="12.75">
      <c r="A49" s="191" t="s">
        <v>356</v>
      </c>
      <c r="B49" s="143"/>
      <c r="C49" s="191">
        <v>0</v>
      </c>
      <c r="D49" s="46"/>
      <c r="F49" s="41"/>
      <c r="G49" s="35"/>
      <c r="H49" s="191">
        <v>0</v>
      </c>
      <c r="I49" s="46"/>
      <c r="N49" s="51"/>
      <c r="O49" s="52"/>
      <c r="P49" s="53"/>
      <c r="Q49" s="54"/>
      <c r="R49" s="54"/>
    </row>
    <row r="50" spans="1:18" ht="12.75">
      <c r="A50" s="143" t="s">
        <v>357</v>
      </c>
      <c r="C50" s="191">
        <v>6650</v>
      </c>
      <c r="D50" s="227" t="s">
        <v>365</v>
      </c>
      <c r="F50" s="191"/>
      <c r="G50" s="191"/>
      <c r="H50" s="191">
        <v>6650</v>
      </c>
      <c r="I50" s="227" t="s">
        <v>365</v>
      </c>
      <c r="N50" s="51"/>
      <c r="O50" s="52"/>
      <c r="P50" s="53"/>
      <c r="Q50" s="54"/>
      <c r="R50" s="54"/>
    </row>
    <row r="51" spans="1:18" ht="12.75">
      <c r="A51" s="191" t="s">
        <v>358</v>
      </c>
      <c r="B51" s="35"/>
      <c r="C51" s="191">
        <v>8300</v>
      </c>
      <c r="D51" s="227" t="s">
        <v>366</v>
      </c>
      <c r="E51" s="226">
        <v>2017</v>
      </c>
      <c r="F51" s="41"/>
      <c r="G51" s="35"/>
      <c r="H51" s="191">
        <v>13950</v>
      </c>
      <c r="I51" s="227" t="s">
        <v>366</v>
      </c>
      <c r="K51">
        <f>Comparisons!A102</f>
        <v>0</v>
      </c>
      <c r="N51" s="51"/>
      <c r="O51" s="52"/>
      <c r="P51" s="53"/>
      <c r="Q51" s="54"/>
      <c r="R51" s="54"/>
    </row>
    <row r="52" spans="1:18" ht="12.75">
      <c r="A52" s="191" t="s">
        <v>359</v>
      </c>
      <c r="B52" s="35"/>
      <c r="C52" s="191">
        <v>15000</v>
      </c>
      <c r="D52" s="46"/>
      <c r="F52" s="41"/>
      <c r="G52" s="35"/>
      <c r="H52" s="191">
        <v>20550</v>
      </c>
      <c r="I52" s="46"/>
      <c r="N52" s="51"/>
      <c r="O52" s="52"/>
      <c r="P52" s="53"/>
      <c r="Q52" s="54"/>
      <c r="R52" s="54"/>
    </row>
    <row r="53" spans="1:18" ht="12.75">
      <c r="A53" s="191" t="s">
        <v>360</v>
      </c>
      <c r="B53" s="35"/>
      <c r="C53" s="191">
        <v>510</v>
      </c>
      <c r="D53" s="46"/>
      <c r="F53" s="41"/>
      <c r="G53" s="35"/>
      <c r="H53" s="191">
        <v>510</v>
      </c>
      <c r="I53" s="46"/>
      <c r="N53" s="51"/>
      <c r="O53" s="52"/>
      <c r="P53" s="53"/>
      <c r="Q53" s="54"/>
      <c r="R53" s="54"/>
    </row>
    <row r="54" spans="1:18" ht="12.75">
      <c r="A54" s="41"/>
      <c r="B54" s="35"/>
      <c r="C54" s="139"/>
      <c r="D54" s="46"/>
      <c r="F54" s="41"/>
      <c r="G54" s="35"/>
      <c r="H54" s="139"/>
      <c r="I54" s="46"/>
      <c r="N54" s="51"/>
      <c r="O54" s="52"/>
      <c r="P54" s="53"/>
      <c r="Q54" s="54"/>
      <c r="R54" s="54"/>
    </row>
    <row r="55" spans="1:18" ht="12.75">
      <c r="A55" s="41"/>
      <c r="B55" s="35"/>
      <c r="C55" s="139"/>
      <c r="D55" s="46"/>
      <c r="F55" s="41"/>
      <c r="G55" s="35"/>
      <c r="H55" s="139"/>
      <c r="I55" s="46"/>
      <c r="N55" s="51"/>
      <c r="O55" s="52"/>
      <c r="P55" s="53"/>
      <c r="Q55" s="54"/>
      <c r="R55" s="54"/>
    </row>
    <row r="56" spans="1:18" ht="18">
      <c r="A56" s="395" t="s">
        <v>830</v>
      </c>
      <c r="B56" s="395"/>
      <c r="C56" s="395"/>
      <c r="D56" s="395"/>
      <c r="E56" s="395"/>
      <c r="F56" s="395"/>
      <c r="G56" s="395"/>
      <c r="H56" s="395"/>
      <c r="I56" s="395"/>
      <c r="J56" s="395"/>
      <c r="K56" s="35"/>
      <c r="N56" s="55"/>
      <c r="R56" s="54"/>
    </row>
    <row r="57" spans="1:18" ht="13.5" thickBot="1">
      <c r="A57" s="136"/>
      <c r="C57" s="137"/>
      <c r="D57" s="50"/>
      <c r="F57" s="136"/>
      <c r="H57" s="137"/>
      <c r="I57" s="50"/>
      <c r="K57" s="35"/>
      <c r="N57" s="55"/>
      <c r="R57" s="54"/>
    </row>
    <row r="58" spans="1:18" ht="14.25" thickTop="1" thickBot="1">
      <c r="A58" s="151">
        <v>1.0209999999999999</v>
      </c>
      <c r="B58" s="160" t="s">
        <v>242</v>
      </c>
      <c r="C58" s="157" t="s">
        <v>279</v>
      </c>
      <c r="D58" s="50"/>
      <c r="F58" s="136"/>
      <c r="H58" s="137"/>
      <c r="I58" s="50"/>
      <c r="K58" s="35"/>
      <c r="N58" s="55"/>
      <c r="R58" s="54"/>
    </row>
    <row r="59" spans="1:18" ht="13.5" thickTop="1">
      <c r="A59" s="159" t="s">
        <v>248</v>
      </c>
      <c r="D59" s="153" t="s">
        <v>243</v>
      </c>
      <c r="F59" s="136"/>
      <c r="H59" s="137"/>
      <c r="I59" s="50"/>
      <c r="K59" s="35"/>
      <c r="N59" s="55"/>
      <c r="R59" s="54"/>
    </row>
    <row r="60" spans="1:18" ht="12.75">
      <c r="A60" s="136"/>
      <c r="C60" s="153" t="s">
        <v>633</v>
      </c>
      <c r="D60" s="50"/>
      <c r="F60" s="136"/>
      <c r="H60" s="137"/>
      <c r="I60" s="50"/>
      <c r="K60" s="35"/>
      <c r="N60" s="55"/>
      <c r="R60" s="54"/>
    </row>
    <row r="61" spans="1:18" ht="12.75">
      <c r="A61" s="136"/>
      <c r="C61" s="154" t="s">
        <v>253</v>
      </c>
      <c r="D61" s="50"/>
      <c r="F61" s="136"/>
      <c r="H61" s="137"/>
      <c r="I61" s="50"/>
      <c r="K61" s="35"/>
      <c r="N61" s="55"/>
      <c r="R61" s="54"/>
    </row>
    <row r="62" spans="1:18" ht="12.75">
      <c r="A62" s="41"/>
      <c r="B62" s="35"/>
      <c r="C62" s="139"/>
      <c r="D62" s="46"/>
      <c r="F62" s="41"/>
      <c r="G62" s="35"/>
      <c r="H62" s="139"/>
      <c r="I62" s="46"/>
      <c r="N62" s="51"/>
      <c r="O62" s="52"/>
      <c r="P62" s="53"/>
      <c r="Q62" s="54"/>
      <c r="R62" s="54"/>
    </row>
    <row r="63" spans="1:18" ht="12.75">
      <c r="A63" s="396" t="s">
        <v>277</v>
      </c>
      <c r="B63" s="396"/>
      <c r="C63" s="396"/>
      <c r="D63" s="396"/>
      <c r="F63" s="396" t="s">
        <v>278</v>
      </c>
      <c r="G63" s="396"/>
      <c r="H63" s="396"/>
      <c r="I63" s="396"/>
    </row>
    <row r="64" spans="1:18" ht="12.75">
      <c r="A64" s="34" t="s">
        <v>132</v>
      </c>
      <c r="B64" s="156">
        <f>InflateFactr*B36</f>
        <v>4135.0499999999993</v>
      </c>
      <c r="C64" s="25"/>
      <c r="F64" s="34" t="s">
        <v>132</v>
      </c>
      <c r="G64" s="156">
        <f>InflateFactr*G36</f>
        <v>8270.0999999999985</v>
      </c>
    </row>
    <row r="65" spans="1:18" ht="12.75">
      <c r="A65" s="34" t="s">
        <v>134</v>
      </c>
      <c r="B65" s="156">
        <f>InflateFactr*B37</f>
        <v>6483.3499999999995</v>
      </c>
      <c r="C65" s="25"/>
      <c r="F65" s="34" t="s">
        <v>134</v>
      </c>
      <c r="G65" s="156">
        <f>InflateFactr*G37</f>
        <v>12966.699999999999</v>
      </c>
      <c r="K65" s="33"/>
      <c r="L65" s="140"/>
    </row>
    <row r="66" spans="1:18" ht="12.75">
      <c r="A66" s="34" t="s">
        <v>136</v>
      </c>
      <c r="B66" s="156">
        <f>InflateFactr*B38</f>
        <v>10618.4</v>
      </c>
      <c r="C66" s="25"/>
      <c r="F66" s="34" t="s">
        <v>136</v>
      </c>
      <c r="G66" s="156">
        <f>InflateFactr*G38</f>
        <v>21236.799999999999</v>
      </c>
      <c r="K66" s="35"/>
      <c r="L66" s="35"/>
      <c r="M66" s="397" t="s">
        <v>168</v>
      </c>
      <c r="N66" s="397"/>
      <c r="O66" s="35"/>
      <c r="P66" s="35"/>
    </row>
    <row r="67" spans="1:18" ht="12.75">
      <c r="A67" s="394" t="s">
        <v>154</v>
      </c>
      <c r="B67" s="394"/>
      <c r="C67" s="30"/>
      <c r="D67" s="31" t="s">
        <v>155</v>
      </c>
      <c r="F67" s="394" t="s">
        <v>154</v>
      </c>
      <c r="G67" s="394"/>
      <c r="H67" s="30"/>
      <c r="I67" s="31" t="s">
        <v>155</v>
      </c>
      <c r="L67" s="97" t="s">
        <v>181</v>
      </c>
      <c r="M67" s="97" t="s">
        <v>131</v>
      </c>
      <c r="N67" s="97" t="s">
        <v>137</v>
      </c>
      <c r="O67" s="97" t="s">
        <v>138</v>
      </c>
      <c r="P67" s="97" t="s">
        <v>139</v>
      </c>
    </row>
    <row r="68" spans="1:18" ht="12.75">
      <c r="A68" s="32" t="s">
        <v>156</v>
      </c>
      <c r="B68" s="32" t="s">
        <v>157</v>
      </c>
      <c r="C68" s="32" t="s">
        <v>158</v>
      </c>
      <c r="D68" s="31" t="s">
        <v>130</v>
      </c>
      <c r="F68" s="32" t="s">
        <v>156</v>
      </c>
      <c r="G68" s="32" t="s">
        <v>157</v>
      </c>
      <c r="H68" s="32" t="s">
        <v>158</v>
      </c>
      <c r="I68" s="31" t="s">
        <v>130</v>
      </c>
      <c r="L68" s="35"/>
      <c r="M68" s="35"/>
      <c r="N68" s="35"/>
      <c r="O68" s="35"/>
      <c r="P68" s="35"/>
    </row>
    <row r="69" spans="1:18" ht="12.75">
      <c r="A69" s="155">
        <f t="shared" ref="A69:A75" si="7">InflateFactr*A41</f>
        <v>0</v>
      </c>
      <c r="B69" s="41">
        <f t="shared" ref="B69:B74" si="8">A70</f>
        <v>9520.8249999999989</v>
      </c>
      <c r="C69" s="139">
        <v>0.1</v>
      </c>
      <c r="D69" s="47">
        <v>0</v>
      </c>
      <c r="F69" s="155">
        <v>0</v>
      </c>
      <c r="G69" s="41">
        <f t="shared" ref="G69:G74" si="9">F70</f>
        <v>19041.649999999998</v>
      </c>
      <c r="H69" s="40">
        <v>0.1</v>
      </c>
      <c r="I69" s="47">
        <v>0</v>
      </c>
      <c r="L69" s="51">
        <f t="shared" ref="L69:L75" si="10">C69</f>
        <v>0.1</v>
      </c>
      <c r="M69" s="52">
        <f t="shared" ref="M69:M74" si="11">B69-A69</f>
        <v>9520.8249999999989</v>
      </c>
      <c r="N69" s="53">
        <f t="shared" ref="N69:N74" si="12">G69-F69</f>
        <v>19041.649999999998</v>
      </c>
      <c r="O69" s="54">
        <f t="shared" ref="O69:O74" si="13">N69/M69</f>
        <v>2</v>
      </c>
      <c r="P69" s="54">
        <f t="shared" ref="P69:P74" si="14">G69/B69</f>
        <v>2</v>
      </c>
    </row>
    <row r="70" spans="1:18" ht="12.75">
      <c r="A70" s="155">
        <f t="shared" si="7"/>
        <v>9520.8249999999989</v>
      </c>
      <c r="B70" s="41">
        <f t="shared" si="8"/>
        <v>38746.949999999997</v>
      </c>
      <c r="C70" s="139">
        <v>0.15</v>
      </c>
      <c r="D70" s="47">
        <f>C69*A70</f>
        <v>952.08249999999998</v>
      </c>
      <c r="F70" s="155">
        <f t="shared" ref="F70:F75" si="15">InflateFactr*F42</f>
        <v>19041.649999999998</v>
      </c>
      <c r="G70" s="41">
        <f t="shared" si="9"/>
        <v>77493.899999999994</v>
      </c>
      <c r="H70" s="40">
        <v>0.15</v>
      </c>
      <c r="I70" s="47">
        <f>H69*F70</f>
        <v>1904.165</v>
      </c>
      <c r="L70" s="51">
        <f t="shared" si="10"/>
        <v>0.15</v>
      </c>
      <c r="M70" s="52">
        <f t="shared" si="11"/>
        <v>29226.125</v>
      </c>
      <c r="N70" s="53">
        <f t="shared" si="12"/>
        <v>58452.25</v>
      </c>
      <c r="O70" s="54">
        <f t="shared" si="13"/>
        <v>2</v>
      </c>
      <c r="P70" s="54">
        <f t="shared" si="14"/>
        <v>2</v>
      </c>
    </row>
    <row r="71" spans="1:18" ht="12.75">
      <c r="A71" s="155">
        <f t="shared" si="7"/>
        <v>38746.949999999997</v>
      </c>
      <c r="B71" s="41">
        <f t="shared" si="8"/>
        <v>93829.9</v>
      </c>
      <c r="C71" s="139">
        <v>0.25</v>
      </c>
      <c r="D71" s="47">
        <f>D70+(A71-A70)*C70</f>
        <v>5336.0012499999993</v>
      </c>
      <c r="F71" s="155">
        <f t="shared" si="15"/>
        <v>77493.899999999994</v>
      </c>
      <c r="G71" s="41">
        <f t="shared" si="9"/>
        <v>156315.09999999998</v>
      </c>
      <c r="H71" s="40">
        <v>0.25</v>
      </c>
      <c r="I71" s="47">
        <f>I70+(F71-F70)*H70</f>
        <v>10672.002499999999</v>
      </c>
      <c r="L71" s="51">
        <f t="shared" si="10"/>
        <v>0.25</v>
      </c>
      <c r="M71" s="52">
        <f t="shared" si="11"/>
        <v>55082.95</v>
      </c>
      <c r="N71" s="53">
        <f t="shared" si="12"/>
        <v>78821.199999999983</v>
      </c>
      <c r="O71" s="54">
        <f t="shared" si="13"/>
        <v>1.4309545875810934</v>
      </c>
      <c r="P71" s="54">
        <f t="shared" si="14"/>
        <v>1.6659412404787812</v>
      </c>
    </row>
    <row r="72" spans="1:18" ht="12.75">
      <c r="A72" s="155">
        <f t="shared" si="7"/>
        <v>93829.9</v>
      </c>
      <c r="B72" s="41">
        <f t="shared" si="8"/>
        <v>195674.65</v>
      </c>
      <c r="C72" s="139">
        <v>0.28000000000000003</v>
      </c>
      <c r="D72" s="46">
        <f>D71+(A72-A71)*C71</f>
        <v>19106.738749999997</v>
      </c>
      <c r="F72" s="155">
        <f t="shared" si="15"/>
        <v>156315.09999999998</v>
      </c>
      <c r="G72" s="41">
        <f t="shared" si="9"/>
        <v>238250.34999999998</v>
      </c>
      <c r="H72" s="40">
        <v>0.28000000000000003</v>
      </c>
      <c r="I72" s="46">
        <f>I71+(F72-F71)*H71</f>
        <v>30377.302499999994</v>
      </c>
      <c r="L72" s="51">
        <f t="shared" si="10"/>
        <v>0.28000000000000003</v>
      </c>
      <c r="M72" s="52">
        <f t="shared" si="11"/>
        <v>101844.75</v>
      </c>
      <c r="N72" s="53">
        <f t="shared" si="12"/>
        <v>81935.25</v>
      </c>
      <c r="O72" s="54">
        <f t="shared" si="13"/>
        <v>0.80451127819548873</v>
      </c>
      <c r="P72" s="54">
        <f t="shared" si="14"/>
        <v>1.2175841377511087</v>
      </c>
    </row>
    <row r="73" spans="1:18" ht="12.75">
      <c r="A73" s="155">
        <f t="shared" si="7"/>
        <v>195674.65</v>
      </c>
      <c r="B73" s="41">
        <f t="shared" si="8"/>
        <v>425450.69999999995</v>
      </c>
      <c r="C73" s="139">
        <v>0.33</v>
      </c>
      <c r="D73" s="46">
        <f>D72+(A73-A72)*C72</f>
        <v>47623.268750000003</v>
      </c>
      <c r="F73" s="155">
        <f t="shared" si="15"/>
        <v>238250.34999999998</v>
      </c>
      <c r="G73" s="41">
        <f t="shared" si="9"/>
        <v>425450.69999999995</v>
      </c>
      <c r="H73" s="40">
        <v>0.33</v>
      </c>
      <c r="I73" s="46">
        <f>I72+(F73-F72)*H72</f>
        <v>53319.172500000001</v>
      </c>
      <c r="L73" s="51">
        <f t="shared" si="10"/>
        <v>0.33</v>
      </c>
      <c r="M73" s="52">
        <f t="shared" si="11"/>
        <v>229776.04999999996</v>
      </c>
      <c r="N73" s="53">
        <f t="shared" si="12"/>
        <v>187200.34999999998</v>
      </c>
      <c r="O73" s="54">
        <f t="shared" si="13"/>
        <v>0.81470784270162189</v>
      </c>
      <c r="P73" s="54">
        <f t="shared" si="14"/>
        <v>1</v>
      </c>
    </row>
    <row r="74" spans="1:18" ht="12.75">
      <c r="A74" s="155">
        <f t="shared" si="7"/>
        <v>425450.69999999995</v>
      </c>
      <c r="B74" s="41">
        <f t="shared" si="8"/>
        <v>427186.39999999997</v>
      </c>
      <c r="C74" s="139">
        <v>0.35</v>
      </c>
      <c r="D74" s="46">
        <f>D73+(A74-A73)*C73</f>
        <v>123449.36524999999</v>
      </c>
      <c r="F74" s="155">
        <f t="shared" si="15"/>
        <v>425450.69999999995</v>
      </c>
      <c r="G74" s="41">
        <f t="shared" si="9"/>
        <v>480584.69999999995</v>
      </c>
      <c r="H74" s="40">
        <v>0.35</v>
      </c>
      <c r="I74" s="46">
        <f>I73+(F74-F73)*H73</f>
        <v>115095.288</v>
      </c>
      <c r="K74" s="35"/>
      <c r="L74" s="51">
        <f t="shared" si="10"/>
        <v>0.35</v>
      </c>
      <c r="M74" s="52">
        <f t="shared" si="11"/>
        <v>1735.7000000000116</v>
      </c>
      <c r="N74" s="53">
        <f t="shared" si="12"/>
        <v>55134</v>
      </c>
      <c r="O74" s="54">
        <f t="shared" si="13"/>
        <v>31.764705882352729</v>
      </c>
      <c r="P74" s="54">
        <f t="shared" si="14"/>
        <v>1.125</v>
      </c>
    </row>
    <row r="75" spans="1:18" ht="12.75">
      <c r="A75" s="155">
        <f t="shared" si="7"/>
        <v>427186.39999999997</v>
      </c>
      <c r="B75" s="35" t="s">
        <v>160</v>
      </c>
      <c r="C75" s="139">
        <v>0.39600000000000002</v>
      </c>
      <c r="D75" s="46">
        <f>D74+(A75-A74)*C74</f>
        <v>124056.86025</v>
      </c>
      <c r="F75" s="184">
        <f t="shared" si="15"/>
        <v>480584.69999999995</v>
      </c>
      <c r="G75" s="35" t="s">
        <v>160</v>
      </c>
      <c r="H75" s="139">
        <v>0.39600000000000002</v>
      </c>
      <c r="I75" s="46">
        <f>I74+(F75-F74)*H74</f>
        <v>134392.18799999999</v>
      </c>
      <c r="L75" s="51">
        <f t="shared" si="10"/>
        <v>0.39600000000000002</v>
      </c>
      <c r="M75" s="52"/>
      <c r="N75" s="53"/>
      <c r="O75" s="54"/>
      <c r="P75" s="54"/>
    </row>
    <row r="76" spans="1:18" ht="12.75">
      <c r="A76" s="155"/>
      <c r="B76" s="35"/>
      <c r="C76" s="139"/>
      <c r="D76" s="46"/>
      <c r="F76" s="184"/>
      <c r="G76" s="35"/>
      <c r="H76" s="139"/>
      <c r="I76" s="46"/>
      <c r="N76" s="51"/>
      <c r="O76" s="52"/>
      <c r="P76" s="53"/>
      <c r="Q76" s="54"/>
      <c r="R76" s="54"/>
    </row>
    <row r="77" spans="1:18" ht="12.75">
      <c r="A77" s="191" t="s">
        <v>363</v>
      </c>
      <c r="B77" s="35"/>
      <c r="C77" s="155">
        <f>InflateFactr*C49</f>
        <v>0</v>
      </c>
      <c r="D77" s="46"/>
      <c r="F77" s="184"/>
      <c r="G77" s="35"/>
      <c r="H77" s="155">
        <f>InflateFactr*H49</f>
        <v>0</v>
      </c>
      <c r="I77" s="46"/>
      <c r="N77" s="51"/>
      <c r="O77" s="52"/>
      <c r="P77" s="53"/>
      <c r="Q77" s="54"/>
      <c r="R77" s="54"/>
    </row>
    <row r="78" spans="1:18" ht="12.75">
      <c r="A78" s="143" t="s">
        <v>357</v>
      </c>
      <c r="B78" s="35"/>
      <c r="C78" s="155">
        <f>InflateFactr*C50</f>
        <v>6789.65</v>
      </c>
      <c r="D78" s="227" t="s">
        <v>365</v>
      </c>
      <c r="E78" s="226">
        <v>2017</v>
      </c>
      <c r="F78" s="184"/>
      <c r="G78" s="35"/>
      <c r="H78" s="155">
        <f>InflateFactr*H50</f>
        <v>6789.65</v>
      </c>
      <c r="I78" s="227" t="s">
        <v>365</v>
      </c>
      <c r="N78" s="51"/>
      <c r="O78" s="52"/>
      <c r="P78" s="53"/>
      <c r="Q78" s="54"/>
      <c r="R78" s="54"/>
    </row>
    <row r="79" spans="1:18" ht="12.75">
      <c r="A79" s="191" t="s">
        <v>358</v>
      </c>
      <c r="B79" s="35"/>
      <c r="C79" s="155">
        <f>InflateFactr*C51</f>
        <v>8474.2999999999993</v>
      </c>
      <c r="D79" s="227" t="s">
        <v>366</v>
      </c>
      <c r="F79" s="184"/>
      <c r="G79" s="35"/>
      <c r="H79" s="155">
        <f>InflateFactr*H51</f>
        <v>14242.949999999999</v>
      </c>
      <c r="I79" s="227" t="s">
        <v>366</v>
      </c>
      <c r="N79" s="51"/>
      <c r="O79" s="52"/>
      <c r="P79" s="53"/>
      <c r="Q79" s="54"/>
      <c r="R79" s="54"/>
    </row>
    <row r="80" spans="1:18" ht="12.75">
      <c r="A80" s="191" t="s">
        <v>359</v>
      </c>
      <c r="B80" s="35"/>
      <c r="C80" s="155">
        <f>InflateFactr*C52</f>
        <v>15314.999999999998</v>
      </c>
      <c r="D80" s="46"/>
      <c r="F80" s="184"/>
      <c r="G80" s="35"/>
      <c r="H80" s="155">
        <f>InflateFactr*H52</f>
        <v>20981.55</v>
      </c>
      <c r="I80" s="46"/>
      <c r="N80" s="51"/>
      <c r="O80" s="52"/>
      <c r="P80" s="53"/>
      <c r="Q80" s="54"/>
      <c r="R80" s="54"/>
    </row>
    <row r="81" spans="1:18" ht="12.75">
      <c r="A81" s="191" t="s">
        <v>360</v>
      </c>
      <c r="B81" s="35"/>
      <c r="C81" s="155">
        <f>InflateFactr*C53</f>
        <v>520.70999999999992</v>
      </c>
      <c r="D81" s="46"/>
      <c r="F81" s="184"/>
      <c r="G81" s="35"/>
      <c r="H81" s="155">
        <f>InflateFactr*H53</f>
        <v>520.70999999999992</v>
      </c>
      <c r="I81" s="46"/>
      <c r="N81" s="51"/>
      <c r="O81" s="52"/>
      <c r="P81" s="53"/>
      <c r="Q81" s="54"/>
      <c r="R81" s="54"/>
    </row>
    <row r="82" spans="1:18" ht="12.75">
      <c r="A82" s="41"/>
      <c r="B82" s="35"/>
      <c r="C82" s="139"/>
      <c r="D82" s="46"/>
      <c r="F82" s="41"/>
      <c r="G82" s="35"/>
      <c r="H82" s="139"/>
      <c r="I82" s="46"/>
      <c r="N82" s="51"/>
      <c r="O82" s="52"/>
      <c r="P82" s="53"/>
      <c r="Q82" s="54"/>
      <c r="R82" s="54"/>
    </row>
    <row r="83" spans="1:18" ht="12.75">
      <c r="A83" s="41"/>
      <c r="B83" s="175">
        <f>InflateFactr</f>
        <v>1.0209999999999999</v>
      </c>
      <c r="C83" s="176" t="s">
        <v>254</v>
      </c>
      <c r="D83" s="181"/>
      <c r="E83" s="177"/>
      <c r="F83" s="41"/>
      <c r="G83" s="35"/>
      <c r="H83" s="139"/>
      <c r="I83" s="46"/>
      <c r="N83" s="51"/>
      <c r="O83" s="52"/>
      <c r="P83" s="53"/>
      <c r="Q83" s="54"/>
      <c r="R83" s="54"/>
    </row>
    <row r="84" spans="1:18" ht="12.75">
      <c r="A84" s="41"/>
      <c r="B84" s="35"/>
      <c r="C84" s="139"/>
      <c r="D84" s="46"/>
      <c r="F84" s="41"/>
      <c r="G84" s="35"/>
      <c r="H84" s="139"/>
      <c r="I84" s="46"/>
      <c r="N84" s="51"/>
      <c r="O84" s="52"/>
      <c r="P84" s="53"/>
      <c r="Q84" s="54"/>
      <c r="R84" s="54"/>
    </row>
    <row r="85" spans="1:18" ht="12.75">
      <c r="A85" s="37"/>
      <c r="B85" s="35"/>
      <c r="C85" s="40"/>
      <c r="D85" s="46"/>
      <c r="F85" s="37"/>
      <c r="G85" s="35"/>
      <c r="H85" s="40"/>
      <c r="I85" s="46"/>
      <c r="N85" s="51"/>
      <c r="O85" s="58"/>
      <c r="P85" s="58"/>
      <c r="Q85" s="58"/>
      <c r="R85" s="58"/>
    </row>
    <row r="86" spans="1:18" ht="12.75">
      <c r="N86" s="51"/>
      <c r="O86" s="58"/>
      <c r="P86" s="58"/>
      <c r="Q86" s="58"/>
      <c r="R86" s="58"/>
    </row>
    <row r="87" spans="1:18" ht="12.75">
      <c r="A87" s="2"/>
      <c r="B87" s="2"/>
      <c r="C87" s="2"/>
      <c r="D87" s="2"/>
      <c r="E87" s="2"/>
      <c r="F87" s="2"/>
      <c r="G87" s="2"/>
      <c r="H87" s="2"/>
      <c r="I87" s="2"/>
      <c r="J87" s="2"/>
      <c r="K87" s="2"/>
      <c r="L87" s="2"/>
      <c r="M87" s="2"/>
      <c r="N87" s="2"/>
      <c r="O87" s="2"/>
      <c r="P87" s="2"/>
    </row>
    <row r="88" spans="1:18" ht="18">
      <c r="A88" s="287" t="s">
        <v>901</v>
      </c>
      <c r="B88" s="287"/>
      <c r="C88" s="287"/>
      <c r="D88" s="287"/>
      <c r="E88" s="287"/>
      <c r="F88" s="287"/>
      <c r="G88" s="287"/>
      <c r="H88" s="287"/>
      <c r="I88" s="287"/>
      <c r="J88" s="287"/>
      <c r="K88" s="287"/>
      <c r="L88" s="287"/>
      <c r="M88" s="58"/>
      <c r="N88" s="58"/>
      <c r="O88" s="58"/>
      <c r="P88" s="58"/>
      <c r="Q88" s="58"/>
      <c r="R88" s="58"/>
    </row>
    <row r="89" spans="1:18" ht="18">
      <c r="A89" s="287" t="s">
        <v>558</v>
      </c>
      <c r="B89" s="287"/>
      <c r="C89" s="287"/>
      <c r="D89" s="287"/>
      <c r="E89" s="287"/>
      <c r="F89" s="287"/>
      <c r="G89" s="287"/>
      <c r="H89" s="287"/>
      <c r="I89" s="287"/>
      <c r="J89" s="287"/>
      <c r="K89" s="287"/>
      <c r="L89" s="287"/>
    </row>
    <row r="90" spans="1:18" ht="12.75">
      <c r="A90" s="22"/>
      <c r="B90" s="2"/>
      <c r="C90" s="7"/>
      <c r="D90" s="7"/>
      <c r="E90" s="7"/>
      <c r="F90" s="5"/>
      <c r="G90" s="7"/>
      <c r="H90" s="5"/>
      <c r="I90" s="5"/>
      <c r="J90" s="2"/>
      <c r="K90" s="2"/>
    </row>
    <row r="91" spans="1:18" ht="12.75">
      <c r="A91" s="316" t="s">
        <v>559</v>
      </c>
      <c r="B91" s="2"/>
      <c r="C91" s="7"/>
      <c r="D91" s="7"/>
      <c r="E91" s="7"/>
      <c r="F91" s="5"/>
      <c r="G91" s="7"/>
      <c r="H91" s="5"/>
      <c r="I91" s="5"/>
      <c r="J91" s="2"/>
      <c r="K91" s="2"/>
    </row>
    <row r="92" spans="1:18" ht="12.75">
      <c r="A92" s="317" t="s">
        <v>631</v>
      </c>
      <c r="B92" s="2"/>
      <c r="C92" s="28"/>
      <c r="D92" s="28"/>
      <c r="E92" s="7"/>
      <c r="F92" s="5"/>
      <c r="G92" s="28"/>
      <c r="H92" s="344" t="s">
        <v>632</v>
      </c>
      <c r="I92" s="5"/>
      <c r="J92" s="2"/>
      <c r="K92" s="2"/>
    </row>
    <row r="93" spans="1:18" ht="13.5">
      <c r="A93" s="2"/>
      <c r="B93" s="2"/>
      <c r="C93" s="28"/>
      <c r="D93" s="28"/>
      <c r="E93" s="7"/>
      <c r="F93" s="5"/>
      <c r="G93" s="28"/>
      <c r="H93" s="5"/>
      <c r="I93" s="145"/>
      <c r="J93" s="165"/>
      <c r="K93" s="11"/>
      <c r="L93" s="2"/>
      <c r="M93" s="189"/>
      <c r="N93" s="2"/>
      <c r="O93" s="2"/>
      <c r="P93" s="2"/>
      <c r="Q93" s="2"/>
    </row>
    <row r="94" spans="1:18" ht="12.75">
      <c r="B94" s="188" t="s">
        <v>583</v>
      </c>
      <c r="C94" s="1"/>
      <c r="D94" s="1"/>
      <c r="E94" s="1"/>
      <c r="F94" s="1"/>
      <c r="G94" s="1"/>
      <c r="H94" s="1"/>
      <c r="I94" s="1"/>
      <c r="J94" s="1"/>
      <c r="K94" s="172"/>
      <c r="L94" s="2"/>
      <c r="M94" s="2"/>
      <c r="N94" s="2"/>
      <c r="O94" s="2"/>
      <c r="P94" s="2"/>
      <c r="Q94" s="2"/>
    </row>
    <row r="95" spans="1:18" ht="12.75">
      <c r="A95" s="173" t="s">
        <v>242</v>
      </c>
      <c r="B95" s="2"/>
      <c r="C95" s="22" t="s">
        <v>183</v>
      </c>
      <c r="D95" s="2"/>
      <c r="E95" s="2"/>
      <c r="F95" s="2"/>
      <c r="G95" s="2"/>
      <c r="H95" s="2"/>
      <c r="I95" s="2"/>
      <c r="J95" s="2"/>
      <c r="K95" s="2"/>
      <c r="L95" s="2"/>
      <c r="M95" s="2"/>
      <c r="N95" s="2"/>
      <c r="O95" s="2"/>
      <c r="P95" s="2"/>
      <c r="Q95" s="2"/>
    </row>
    <row r="96" spans="1:18" ht="12.75">
      <c r="A96" s="173" t="s">
        <v>249</v>
      </c>
      <c r="B96" s="2"/>
      <c r="C96" s="123" t="s">
        <v>296</v>
      </c>
      <c r="D96" s="2"/>
      <c r="E96" s="2"/>
      <c r="F96" s="21" t="s">
        <v>380</v>
      </c>
      <c r="G96" s="2"/>
      <c r="H96" s="2"/>
      <c r="I96" s="2"/>
      <c r="J96" s="2"/>
      <c r="K96" s="2"/>
      <c r="L96" s="2"/>
      <c r="M96" s="2"/>
      <c r="N96" s="2"/>
      <c r="O96" s="2"/>
      <c r="P96" s="2"/>
      <c r="Q96" s="2"/>
    </row>
    <row r="97" spans="1:18" ht="13.5" thickBot="1">
      <c r="A97" s="174">
        <f>InflateFactr</f>
        <v>1.0209999999999999</v>
      </c>
      <c r="B97" s="2"/>
      <c r="C97" s="123" t="s">
        <v>296</v>
      </c>
      <c r="D97" s="21" t="s">
        <v>142</v>
      </c>
      <c r="E97" s="21" t="s">
        <v>143</v>
      </c>
      <c r="F97" s="21" t="s">
        <v>201</v>
      </c>
      <c r="G97" s="2"/>
      <c r="H97" s="2" t="s">
        <v>144</v>
      </c>
      <c r="I97" s="226">
        <v>2017</v>
      </c>
      <c r="J97" s="398" t="s">
        <v>221</v>
      </c>
      <c r="K97" s="398"/>
      <c r="L97" s="398"/>
      <c r="M97" s="398"/>
      <c r="N97" s="2"/>
      <c r="O97" s="2"/>
      <c r="P97" s="2"/>
      <c r="Q97" s="2"/>
    </row>
    <row r="98" spans="1:18" ht="14.25" thickTop="1" thickBot="1">
      <c r="A98" s="160" t="s">
        <v>251</v>
      </c>
      <c r="B98" s="22" t="s">
        <v>174</v>
      </c>
      <c r="C98" s="187">
        <f>D98/F98</f>
        <v>0.4</v>
      </c>
      <c r="D98" s="232">
        <v>20000</v>
      </c>
      <c r="E98" s="162">
        <v>30000</v>
      </c>
      <c r="F98" s="189">
        <f>D98+E98</f>
        <v>50000</v>
      </c>
      <c r="G98" s="233" t="s">
        <v>203</v>
      </c>
      <c r="H98" s="189">
        <f>F98</f>
        <v>50000</v>
      </c>
      <c r="I98" s="103"/>
      <c r="K98" s="98"/>
      <c r="L98" s="99" t="s">
        <v>121</v>
      </c>
      <c r="M98" s="21" t="s">
        <v>146</v>
      </c>
      <c r="N98" s="2"/>
      <c r="O98" s="2"/>
      <c r="P98" s="2"/>
      <c r="Q98" s="2"/>
    </row>
    <row r="99" spans="1:18" ht="13.5" thickTop="1">
      <c r="B99" s="22" t="s">
        <v>175</v>
      </c>
      <c r="C99" s="2"/>
      <c r="D99" s="189">
        <f>IF(D98-Single.Exem.Plus.SD&lt;0,0,D98-Single.Exem.Plus.SD)</f>
        <v>9381.6</v>
      </c>
      <c r="E99" s="189">
        <f>IF(E98-Single.Exem.Plus.SD&lt;0,0,E98-Single.Exem.Plus.SD)</f>
        <v>19381.599999999999</v>
      </c>
      <c r="F99" s="189">
        <f>D99+E99</f>
        <v>28763.199999999997</v>
      </c>
      <c r="G99" s="234"/>
      <c r="H99" s="189">
        <f>IF(H98-MFJ.Exem.Plus.SD&lt;0,0,H98-MFJ.Exem.Plus.SD)</f>
        <v>28763.200000000001</v>
      </c>
      <c r="I99" s="5"/>
      <c r="K99" s="98" t="s">
        <v>147</v>
      </c>
      <c r="L99" s="107" t="s">
        <v>202</v>
      </c>
      <c r="M99" s="21" t="s">
        <v>148</v>
      </c>
      <c r="N99" s="2"/>
      <c r="O99" s="2"/>
      <c r="P99" s="2"/>
      <c r="Q99" s="2"/>
    </row>
    <row r="100" spans="1:18" ht="12.75">
      <c r="B100" s="130" t="s">
        <v>361</v>
      </c>
      <c r="C100" s="130"/>
      <c r="D100" s="219">
        <f>IF(D99&lt;=0,0,VLOOKUP(D99,T.Single,4)+VLOOKUP(D99,T.Single,3)*(D99-VLOOKUP(D99,T.Single,1)))</f>
        <v>938.16000000000008</v>
      </c>
      <c r="E100" s="219">
        <f>IF(E99&lt;=0,0,VLOOKUP(E99,T.Single,4)+VLOOKUP(E99,T.Single,3)*(E99-VLOOKUP(E99,T.Single,1)))</f>
        <v>2431.1987499999996</v>
      </c>
      <c r="F100" s="225">
        <f>D100+E100</f>
        <v>3369.3587499999994</v>
      </c>
      <c r="G100" s="235"/>
      <c r="H100" s="219">
        <f>IF(H99&lt;=0,0,VLOOKUP(H99,T.MFJ,4)+VLOOKUP(H99,T.MFJ,3)*(H99-VLOOKUP(H99,T.MFJ,1)))</f>
        <v>3362.3975</v>
      </c>
      <c r="I100" s="5"/>
      <c r="J100" s="343" t="s">
        <v>627</v>
      </c>
      <c r="K100" s="163">
        <f>F100-H100</f>
        <v>6.9612499999993815</v>
      </c>
      <c r="L100" s="223">
        <f>K100/H98</f>
        <v>1.3922499999998762E-4</v>
      </c>
      <c r="M100" s="244">
        <f>IF(H100=0,IF(F100=0,0,TEXT(F100,"$#######;($########)")),(F100-H100)/ABS(H100))</f>
        <v>2.0703233332761465E-3</v>
      </c>
      <c r="N100" s="2"/>
      <c r="O100" s="2"/>
      <c r="P100" s="2"/>
      <c r="Q100" s="2"/>
    </row>
    <row r="101" spans="1:18" ht="12.75">
      <c r="B101" s="130" t="s">
        <v>377</v>
      </c>
      <c r="C101" s="130"/>
      <c r="D101" s="236">
        <f>-IF(D98&lt;PIStart.Single,0,IF(D98&lt;PIEnd.Single,(MaxCred.Single-0)/(PIEnd.Single-PIStart.Single)*(D98-PIStart.Single)+0,IF(D98&lt;POStart.Single,MaxCred.Single,IF(D98&lt;POEnd.Single,(0-MaxCred.Single)/(POEnd.Single-POStart.Single)*(D98-POStart.Single)+MaxCred.Single,0))))</f>
        <v>0</v>
      </c>
      <c r="E101" s="236">
        <f>-IF(E98&lt;PIStart.Single,0,IF(E98&lt;PIEnd.Single,(MaxCred.Single-0)/(PIEnd.Single-PIStart.Single)*(E98-PIStart.Single)+0,IF(E98&lt;POStart.Single,MaxCred.Single,IF(E98&lt;POEnd.Single,(0-MaxCred.Single)/(POEnd.Single-POStart.Single)*(E98-POStart.Single)+MaxCred.Single,0))))</f>
        <v>0</v>
      </c>
      <c r="F101" s="236">
        <f>D101+E101</f>
        <v>0</v>
      </c>
      <c r="G101" s="235"/>
      <c r="H101" s="236">
        <f>-IF(H98&lt;PIStart.MFJ,0,IF(H98&lt;PIEnd.MFJ,(MaxCred.MFJ-0)/(PIEnd.MFJ-PIStart.MFJ)*(H98-PIStart.MFJ)+0,IF(H98&lt;POStart.MFJ,MaxCred.MFJ,IF(H98&lt;POEnd.MFJ,(0-MaxCred.MFJ)/(POEnd.MFJ-POStart.MFJ)*(H98-POStart.MFJ)+MaxCred.MFJ,0))))</f>
        <v>0</v>
      </c>
      <c r="I101" s="236"/>
      <c r="J101" s="343" t="s">
        <v>629</v>
      </c>
      <c r="K101" s="163">
        <f>F101-H101</f>
        <v>0</v>
      </c>
      <c r="L101" s="223">
        <f>K101/H98</f>
        <v>0</v>
      </c>
      <c r="M101" s="244"/>
      <c r="N101" s="2"/>
      <c r="O101" s="2"/>
      <c r="P101" s="2"/>
      <c r="Q101" s="2"/>
    </row>
    <row r="102" spans="1:18" ht="13.5">
      <c r="A102" s="2"/>
      <c r="B102" s="172" t="s">
        <v>362</v>
      </c>
      <c r="C102" s="28"/>
      <c r="D102" s="190">
        <f>D100+D101</f>
        <v>938.16000000000008</v>
      </c>
      <c r="E102" s="190">
        <f>E100+E101</f>
        <v>2431.1987499999996</v>
      </c>
      <c r="F102" s="237">
        <f>D102+E102</f>
        <v>3369.3587499999994</v>
      </c>
      <c r="G102" s="190"/>
      <c r="H102" s="238">
        <f>H100+H101</f>
        <v>3362.3975</v>
      </c>
      <c r="I102" s="145"/>
      <c r="J102" s="343" t="s">
        <v>628</v>
      </c>
      <c r="K102" s="163">
        <f>F102-H102</f>
        <v>6.9612499999993815</v>
      </c>
      <c r="L102" s="164">
        <f>K102/H98</f>
        <v>1.3922499999998762E-4</v>
      </c>
      <c r="M102" s="244">
        <f>IF(H102=0,IF(F102=0,0,TEXT(F102,"$#######;($########)")),(F102-H102)/ABS(H102))</f>
        <v>2.0703233332761465E-3</v>
      </c>
      <c r="N102" s="2"/>
      <c r="O102" s="2"/>
      <c r="P102" s="2"/>
      <c r="Q102" s="2"/>
    </row>
    <row r="103" spans="1:18" ht="13.5">
      <c r="A103" s="2"/>
      <c r="B103" s="2"/>
      <c r="C103" s="226">
        <v>2017</v>
      </c>
      <c r="D103" s="28"/>
      <c r="E103" s="7"/>
      <c r="F103" s="5"/>
      <c r="G103" s="226">
        <v>2017</v>
      </c>
      <c r="H103" s="5"/>
      <c r="I103" s="145"/>
      <c r="J103" s="342" t="s">
        <v>252</v>
      </c>
      <c r="L103" s="11"/>
      <c r="M103" s="2"/>
      <c r="N103" s="2"/>
      <c r="O103" s="2"/>
      <c r="P103" s="2"/>
      <c r="Q103" s="2"/>
    </row>
    <row r="104" spans="1:18" ht="13.5">
      <c r="A104" s="2"/>
      <c r="B104" s="314" t="s">
        <v>552</v>
      </c>
      <c r="C104" s="2"/>
      <c r="D104" s="2"/>
      <c r="E104" s="2"/>
      <c r="F104" s="2"/>
      <c r="G104" s="2"/>
      <c r="H104" s="5"/>
      <c r="I104" s="145"/>
      <c r="J104" s="165" t="s">
        <v>989</v>
      </c>
      <c r="L104" s="2"/>
      <c r="M104" s="2"/>
      <c r="N104" s="2"/>
      <c r="O104" s="2"/>
      <c r="P104" s="2"/>
      <c r="Q104" s="2"/>
    </row>
    <row r="105" spans="1:18" ht="13.5">
      <c r="A105" s="2"/>
      <c r="B105" s="314"/>
      <c r="C105" s="2"/>
      <c r="D105" s="2"/>
      <c r="E105" s="2"/>
      <c r="F105" s="2"/>
      <c r="G105" s="2"/>
      <c r="H105" s="5"/>
      <c r="I105" s="145"/>
      <c r="J105" s="165" t="s">
        <v>835</v>
      </c>
      <c r="L105" s="2"/>
      <c r="M105" s="2"/>
      <c r="N105" s="2"/>
      <c r="O105" s="2"/>
      <c r="P105" s="2"/>
      <c r="Q105" s="2"/>
    </row>
    <row r="106" spans="1:18" ht="13.5">
      <c r="A106" s="2"/>
      <c r="B106" s="2"/>
      <c r="C106" s="2"/>
      <c r="D106" s="2"/>
      <c r="E106" s="2"/>
      <c r="F106" s="2"/>
      <c r="G106" s="2"/>
      <c r="H106" s="5"/>
      <c r="I106" s="145"/>
      <c r="J106" s="165"/>
      <c r="K106" s="11"/>
      <c r="L106" s="2"/>
      <c r="M106" s="2"/>
      <c r="N106" s="2"/>
      <c r="O106" s="2"/>
      <c r="P106" s="2"/>
      <c r="Q106" s="2"/>
    </row>
    <row r="107" spans="1:18" ht="12.75">
      <c r="B107" s="188" t="s">
        <v>584</v>
      </c>
      <c r="C107" s="172"/>
      <c r="D107" s="172"/>
      <c r="E107" s="172"/>
      <c r="F107" s="172"/>
      <c r="G107" s="172"/>
      <c r="H107" s="172"/>
      <c r="I107" s="172"/>
      <c r="J107" s="172"/>
      <c r="K107" s="172"/>
      <c r="L107" s="172"/>
      <c r="M107" s="172"/>
      <c r="N107" s="172"/>
      <c r="O107" s="172"/>
      <c r="P107" s="172"/>
      <c r="Q107" s="2"/>
      <c r="R107" s="2"/>
    </row>
    <row r="108" spans="1:18" ht="12.75">
      <c r="A108" s="173" t="s">
        <v>242</v>
      </c>
      <c r="B108" s="2"/>
      <c r="C108" s="22" t="s">
        <v>183</v>
      </c>
      <c r="D108" s="2"/>
      <c r="E108" s="2"/>
      <c r="F108" s="2"/>
      <c r="G108" s="2"/>
      <c r="H108" s="2"/>
      <c r="I108" s="2"/>
      <c r="J108" s="2"/>
      <c r="K108" s="2"/>
      <c r="L108" s="2"/>
      <c r="M108" s="2"/>
      <c r="N108" s="2"/>
      <c r="O108" s="2"/>
      <c r="P108" s="2"/>
      <c r="Q108" s="2"/>
      <c r="R108" s="2"/>
    </row>
    <row r="109" spans="1:18" ht="12.75">
      <c r="A109" s="173" t="s">
        <v>249</v>
      </c>
      <c r="B109" s="2"/>
      <c r="C109" s="123" t="s">
        <v>296</v>
      </c>
      <c r="D109" s="2"/>
      <c r="E109" s="2"/>
      <c r="F109" s="21" t="s">
        <v>380</v>
      </c>
      <c r="G109" s="2"/>
      <c r="H109" s="2"/>
      <c r="I109" s="2"/>
      <c r="J109" s="2"/>
      <c r="K109" s="2"/>
      <c r="L109" s="2"/>
      <c r="M109" s="2"/>
      <c r="N109" s="2"/>
      <c r="O109" s="2"/>
      <c r="P109" s="2"/>
      <c r="Q109" s="2"/>
      <c r="R109" s="2"/>
    </row>
    <row r="110" spans="1:18" ht="13.5" thickBot="1">
      <c r="A110" s="174">
        <f>InflateFactr</f>
        <v>1.0209999999999999</v>
      </c>
      <c r="B110" s="2"/>
      <c r="C110" s="123" t="s">
        <v>296</v>
      </c>
      <c r="D110" s="21" t="s">
        <v>142</v>
      </c>
      <c r="E110" s="21" t="s">
        <v>143</v>
      </c>
      <c r="F110" s="21" t="s">
        <v>201</v>
      </c>
      <c r="G110" s="2"/>
      <c r="H110" s="2" t="s">
        <v>144</v>
      </c>
      <c r="I110" s="226">
        <v>2017</v>
      </c>
      <c r="J110" s="398" t="s">
        <v>221</v>
      </c>
      <c r="K110" s="398"/>
      <c r="L110" s="398"/>
      <c r="M110" s="398"/>
      <c r="N110" s="2"/>
      <c r="O110" s="2"/>
      <c r="P110" s="2"/>
      <c r="Q110" s="2"/>
      <c r="R110" s="2"/>
    </row>
    <row r="111" spans="1:18" ht="14.25" thickTop="1" thickBot="1">
      <c r="A111" s="160" t="s">
        <v>251</v>
      </c>
      <c r="B111" s="22" t="s">
        <v>174</v>
      </c>
      <c r="C111" s="146">
        <v>0.2</v>
      </c>
      <c r="D111" s="189">
        <f>C111*F111</f>
        <v>14000</v>
      </c>
      <c r="E111" s="189">
        <f>F111-D111</f>
        <v>56000</v>
      </c>
      <c r="F111" s="162">
        <v>70000</v>
      </c>
      <c r="G111" s="233" t="s">
        <v>203</v>
      </c>
      <c r="H111" s="189">
        <f>F111</f>
        <v>70000</v>
      </c>
      <c r="I111" s="103"/>
      <c r="K111" s="98"/>
      <c r="L111" s="99" t="s">
        <v>121</v>
      </c>
      <c r="M111" s="21" t="s">
        <v>146</v>
      </c>
      <c r="N111" s="2"/>
      <c r="O111" s="2"/>
      <c r="P111" s="2"/>
      <c r="Q111" s="2"/>
      <c r="R111" s="2"/>
    </row>
    <row r="112" spans="1:18" ht="13.5" thickTop="1">
      <c r="B112" s="22" t="s">
        <v>175</v>
      </c>
      <c r="C112" s="2"/>
      <c r="D112" s="189">
        <f>IF(D111-Single.Exem.Plus.SD&lt;0,0,D111-Single.Exem.Plus.SD)</f>
        <v>3381.6000000000004</v>
      </c>
      <c r="E112" s="189">
        <f>IF(E111-Single.Exem.Plus.SD&lt;0,0,E111-Single.Exem.Plus.SD)</f>
        <v>45381.599999999999</v>
      </c>
      <c r="F112" s="189">
        <f>D112+E112</f>
        <v>48763.199999999997</v>
      </c>
      <c r="G112" s="234"/>
      <c r="H112" s="189">
        <f>IF(H111-MFJ.Exem.Plus.SD&lt;0,0,H111-MFJ.Exem.Plus.SD)</f>
        <v>48763.199999999997</v>
      </c>
      <c r="K112" s="98" t="s">
        <v>147</v>
      </c>
      <c r="L112" s="107" t="s">
        <v>202</v>
      </c>
      <c r="M112" s="21" t="s">
        <v>148</v>
      </c>
      <c r="N112" s="2"/>
      <c r="O112" s="2"/>
      <c r="P112" s="2"/>
      <c r="Q112" s="2"/>
      <c r="R112" s="2"/>
    </row>
    <row r="113" spans="1:26" ht="12.75">
      <c r="B113" s="130" t="s">
        <v>361</v>
      </c>
      <c r="C113" s="2"/>
      <c r="D113" s="190">
        <f>IF(D112&lt;=0,0,VLOOKUP(D112,T.Single,4)+VLOOKUP(D112,T.Single,3)*(D112-VLOOKUP(D112,T.Single,1)))</f>
        <v>338.16000000000008</v>
      </c>
      <c r="E113" s="190">
        <f>IF(E112&lt;=0,0,VLOOKUP(E112,T.Single,4)+VLOOKUP(E112,T.Single,3)*(E112-VLOOKUP(E112,T.Single,1)))</f>
        <v>6994.6637499999997</v>
      </c>
      <c r="F113" s="219">
        <f>D113+E113</f>
        <v>7332.8237499999996</v>
      </c>
      <c r="G113" s="234"/>
      <c r="H113" s="219">
        <f>IF(H112&lt;=0,0,VLOOKUP(H112,T.MFJ,4)+VLOOKUP(H112,T.MFJ,3)*(H112-VLOOKUP(H112,T.MFJ,1)))</f>
        <v>6362.3975</v>
      </c>
      <c r="I113" s="5"/>
      <c r="J113" s="343" t="s">
        <v>627</v>
      </c>
      <c r="K113" s="222">
        <f>F113-H113</f>
        <v>970.42624999999953</v>
      </c>
      <c r="L113" s="223">
        <f>K113/H111</f>
        <v>1.3863232142857135E-2</v>
      </c>
      <c r="M113" s="244">
        <f>IF(H113=0,IF(F113=0,0,TEXT(F113,"$#######;($########)")),(F113-H113)/ABS(H113))</f>
        <v>0.15252524696861514</v>
      </c>
      <c r="N113" s="2"/>
      <c r="O113" s="2"/>
      <c r="P113" s="2"/>
      <c r="Q113" s="2"/>
      <c r="R113" s="2"/>
    </row>
    <row r="114" spans="1:26" ht="12.75">
      <c r="A114" s="2"/>
      <c r="B114" s="130" t="s">
        <v>377</v>
      </c>
      <c r="C114" s="130"/>
      <c r="D114" s="236">
        <f>-IF(D111&lt;PIStart.Single,0,IF(D111&lt;PIEnd.Single,(MaxCred.Single-0)/(PIEnd.Single-PIStart.Single)*(D111-PIStart.Single)+0,IF(D111&lt;POStart.Single,MaxCred.Single,IF(D111&lt;POEnd.Single,(0-MaxCred.Single)/(POEnd.Single-POStart.Single)*(D111-POStart.Single)+MaxCred.Single,0))))</f>
        <v>-100.097014925373</v>
      </c>
      <c r="E114" s="236">
        <f>-IF(E111&lt;PIStart.Single,0,IF(E111&lt;PIEnd.Single,(MaxCred.Single-0)/(PIEnd.Single-PIStart.Single)*(E111-PIStart.Single)+0,IF(E111&lt;POStart.Single,MaxCred.Single,IF(E111&lt;POEnd.Single,(0-MaxCred.Single)/(POEnd.Single-POStart.Single)*(E111-POStart.Single)+MaxCred.Single,0))))</f>
        <v>0</v>
      </c>
      <c r="F114" s="225">
        <f>D114+E114</f>
        <v>-100.097014925373</v>
      </c>
      <c r="G114" s="235"/>
      <c r="H114" s="236">
        <f>-IF(H111&lt;PIStart.MFJ,0,IF(H111&lt;PIEnd.MFJ,(MaxCred.MFJ-0)/(PIEnd.MFJ-PIStart.MFJ)*(H111-PIStart.MFJ)+0,IF(H111&lt;POStart.MFJ,MaxCred.MFJ,IF(H111&lt;POEnd.MFJ,(0-MaxCred.MFJ)/(POEnd.MFJ-POStart.MFJ)*(H111-POStart.MFJ)+MaxCred.MFJ,0))))</f>
        <v>0</v>
      </c>
      <c r="I114" s="5"/>
      <c r="J114" s="343" t="s">
        <v>629</v>
      </c>
      <c r="K114" s="222">
        <f>F114-H114</f>
        <v>-100.097014925373</v>
      </c>
      <c r="L114" s="223">
        <f>K114/H111</f>
        <v>-1.4299573560767572E-3</v>
      </c>
      <c r="M114" s="244"/>
      <c r="N114" s="2"/>
      <c r="O114" s="2"/>
      <c r="P114" s="2"/>
      <c r="Q114" s="2"/>
    </row>
    <row r="115" spans="1:26" ht="12.75">
      <c r="A115" s="2"/>
      <c r="B115" s="172" t="s">
        <v>362</v>
      </c>
      <c r="C115" s="28"/>
      <c r="D115" s="190">
        <f>D113+D114</f>
        <v>238.06298507462708</v>
      </c>
      <c r="E115" s="190">
        <f>E113+E114</f>
        <v>6994.6637499999997</v>
      </c>
      <c r="F115" s="237">
        <f>D115+E115</f>
        <v>7232.726735074627</v>
      </c>
      <c r="G115" s="190"/>
      <c r="H115" s="238">
        <f>H113+H114</f>
        <v>6362.3975</v>
      </c>
      <c r="I115" s="5"/>
      <c r="J115" s="343" t="s">
        <v>628</v>
      </c>
      <c r="K115" s="163">
        <f>F115-H115</f>
        <v>870.32923507462692</v>
      </c>
      <c r="L115" s="164">
        <f>K115/H111</f>
        <v>1.2433274786780385E-2</v>
      </c>
      <c r="M115" s="244">
        <f>IF(H115=0,IF(F115=0,0,TEXT(F115,"$#######;($########)")),(F115-H115)/ABS(H115))</f>
        <v>0.13679265325290144</v>
      </c>
      <c r="N115" s="2"/>
      <c r="O115" s="2"/>
      <c r="P115" s="2"/>
      <c r="Q115" s="2"/>
    </row>
    <row r="116" spans="1:26" ht="13.5">
      <c r="A116" s="2"/>
      <c r="B116" s="2"/>
      <c r="C116" s="28"/>
      <c r="D116" s="28"/>
      <c r="E116" s="7"/>
      <c r="F116" s="5"/>
      <c r="G116" s="28"/>
      <c r="H116" s="5"/>
      <c r="I116" s="145"/>
      <c r="J116" s="342" t="s">
        <v>550</v>
      </c>
      <c r="K116" s="11"/>
      <c r="L116" s="2"/>
      <c r="M116" s="2"/>
      <c r="N116" s="2"/>
      <c r="O116" s="2"/>
      <c r="P116" s="2"/>
      <c r="Q116" s="2"/>
    </row>
    <row r="117" spans="1:26" ht="13.5">
      <c r="A117" s="2"/>
      <c r="B117" s="28"/>
      <c r="C117" s="226">
        <v>2017</v>
      </c>
      <c r="D117" s="28"/>
      <c r="E117" s="7"/>
      <c r="F117" s="5"/>
      <c r="G117" s="226">
        <v>2017</v>
      </c>
      <c r="H117" s="5"/>
      <c r="I117" s="145"/>
      <c r="J117" s="165" t="s">
        <v>551</v>
      </c>
      <c r="K117" s="11"/>
      <c r="L117" s="2"/>
      <c r="M117" s="2"/>
      <c r="N117" s="2"/>
      <c r="O117" s="2"/>
      <c r="P117" s="2"/>
      <c r="Q117" s="2"/>
    </row>
    <row r="118" spans="1:26" ht="13.5">
      <c r="A118" s="2"/>
      <c r="B118" s="314" t="s">
        <v>552</v>
      </c>
      <c r="C118" s="28"/>
      <c r="D118" s="28"/>
      <c r="E118" s="7"/>
      <c r="F118" s="5"/>
      <c r="G118" s="28"/>
      <c r="H118" s="5"/>
      <c r="I118" s="145"/>
      <c r="J118" s="165" t="s">
        <v>990</v>
      </c>
      <c r="K118" s="11"/>
      <c r="L118" s="2"/>
      <c r="M118" s="2"/>
      <c r="N118" s="2"/>
      <c r="O118" s="2"/>
      <c r="P118" s="2"/>
      <c r="Q118" s="2"/>
    </row>
    <row r="119" spans="1:26" ht="13.5">
      <c r="A119" s="2"/>
      <c r="B119" s="2"/>
      <c r="C119" s="28"/>
      <c r="D119" s="28"/>
      <c r="E119" s="7"/>
      <c r="F119" s="5"/>
      <c r="G119" s="28"/>
      <c r="H119" s="5"/>
      <c r="I119" s="145"/>
      <c r="J119" s="165" t="s">
        <v>711</v>
      </c>
      <c r="K119" s="11"/>
      <c r="L119" s="2"/>
      <c r="M119" s="2"/>
      <c r="N119" s="2"/>
      <c r="O119" s="2"/>
      <c r="P119" s="2"/>
      <c r="Q119" s="2"/>
    </row>
    <row r="120" spans="1:26" ht="13.5">
      <c r="A120" s="143" t="s">
        <v>476</v>
      </c>
      <c r="B120" s="2"/>
      <c r="C120" s="283" t="str">
        <f>IF(C98=D98/F98,"OK","ERROR!")</f>
        <v>OK</v>
      </c>
      <c r="D120" s="283" t="str">
        <f>IF(F98=D98+E98,"OK","ERROR!")</f>
        <v>OK</v>
      </c>
      <c r="E120" s="283" t="str">
        <f>IF(D111=C111*F111,"OK","ERROR!")</f>
        <v>OK</v>
      </c>
      <c r="F120" s="283" t="str">
        <f>IF(E111=F111-D111,"OK","ERROR!")</f>
        <v>OK</v>
      </c>
      <c r="G120" s="283" t="str">
        <f>IF(AND(C120="OK",D120="OK",E120="OK",F120="OK"),"OK","ERROR!")</f>
        <v>OK</v>
      </c>
      <c r="H120" s="5"/>
      <c r="I120" s="145"/>
      <c r="J120" s="143" t="s">
        <v>712</v>
      </c>
      <c r="K120" s="11"/>
      <c r="L120" s="2"/>
      <c r="M120" s="2"/>
      <c r="N120" s="2"/>
      <c r="O120" s="2"/>
      <c r="P120" s="2"/>
      <c r="Q120" s="2"/>
    </row>
    <row r="121" spans="1:26" ht="13.5">
      <c r="A121" s="143"/>
      <c r="B121" s="2"/>
      <c r="C121" s="2"/>
      <c r="D121" s="2"/>
      <c r="E121" s="2"/>
      <c r="F121" s="2"/>
      <c r="G121" s="2"/>
      <c r="H121" s="5"/>
      <c r="I121" s="145"/>
      <c r="J121" s="143" t="s">
        <v>713</v>
      </c>
      <c r="K121" s="11"/>
      <c r="L121" s="2"/>
      <c r="M121" s="2"/>
      <c r="N121" s="2"/>
      <c r="O121" s="2"/>
      <c r="P121" s="2"/>
      <c r="Q121" s="2"/>
    </row>
    <row r="122" spans="1:26" ht="13.5">
      <c r="A122" s="143"/>
      <c r="B122" s="2"/>
      <c r="C122" s="2"/>
      <c r="D122" s="2"/>
      <c r="E122" s="2"/>
      <c r="F122" s="2"/>
      <c r="G122" s="2"/>
      <c r="H122" s="5"/>
      <c r="I122" s="145"/>
      <c r="J122" s="143" t="s">
        <v>714</v>
      </c>
      <c r="K122" s="11"/>
      <c r="L122" s="2"/>
      <c r="M122" s="2"/>
      <c r="N122" s="2"/>
      <c r="O122" s="2"/>
      <c r="P122" s="2"/>
      <c r="Q122" s="2"/>
    </row>
    <row r="123" spans="1:26" ht="13.5">
      <c r="A123" s="2"/>
      <c r="B123" s="2"/>
      <c r="C123" s="28"/>
      <c r="D123" s="28"/>
      <c r="E123" s="7"/>
      <c r="F123" s="5"/>
      <c r="G123" s="28"/>
      <c r="H123" s="5"/>
      <c r="I123" s="9"/>
      <c r="K123" s="11"/>
      <c r="L123" s="2"/>
      <c r="M123" s="2"/>
      <c r="N123" s="2"/>
      <c r="O123" s="2"/>
      <c r="P123" s="2"/>
      <c r="Q123" s="2"/>
    </row>
    <row r="124" spans="1:26" ht="18">
      <c r="A124" s="149" t="s">
        <v>902</v>
      </c>
      <c r="B124" s="149"/>
      <c r="C124" s="149"/>
      <c r="D124" s="149"/>
      <c r="E124" s="149"/>
      <c r="F124" s="149"/>
      <c r="G124" s="149"/>
      <c r="H124" s="149"/>
      <c r="I124" s="149"/>
      <c r="J124" s="149"/>
      <c r="K124" s="149"/>
      <c r="L124" s="149"/>
      <c r="M124" s="58"/>
      <c r="N124" s="58"/>
      <c r="O124" s="131"/>
      <c r="P124" s="245"/>
      <c r="Q124" s="245"/>
      <c r="R124" s="245"/>
      <c r="S124" s="245"/>
      <c r="T124" s="245"/>
      <c r="U124" s="245"/>
      <c r="V124" s="245"/>
      <c r="W124" s="245"/>
      <c r="X124" s="245"/>
      <c r="Y124" s="245"/>
      <c r="Z124" s="245"/>
    </row>
    <row r="125" spans="1:26" ht="18">
      <c r="A125" s="149" t="s">
        <v>182</v>
      </c>
      <c r="B125" s="149"/>
      <c r="C125" s="149"/>
      <c r="D125" s="149"/>
      <c r="E125" s="149"/>
      <c r="F125" s="149"/>
      <c r="G125" s="149"/>
      <c r="H125" s="149"/>
      <c r="I125" s="149"/>
      <c r="J125" s="149"/>
      <c r="K125" s="149"/>
      <c r="L125" s="149"/>
      <c r="O125" s="131"/>
      <c r="P125" s="245"/>
      <c r="Q125" s="245"/>
      <c r="R125" s="245"/>
      <c r="S125" s="245"/>
      <c r="T125" s="245"/>
      <c r="U125" s="245"/>
      <c r="V125" s="245"/>
      <c r="W125" s="245"/>
      <c r="X125" s="245"/>
      <c r="Y125" s="245"/>
      <c r="Z125" s="245"/>
    </row>
    <row r="126" spans="1:26" ht="13.5">
      <c r="A126" s="179" t="s">
        <v>257</v>
      </c>
      <c r="B126" s="2"/>
      <c r="C126" s="28"/>
      <c r="D126" s="28"/>
      <c r="E126" s="7"/>
      <c r="F126" s="5"/>
      <c r="G126" s="28"/>
      <c r="H126" s="5"/>
      <c r="I126" s="9"/>
      <c r="J126" s="10"/>
      <c r="K126" s="11"/>
      <c r="L126" s="2"/>
      <c r="M126" s="2"/>
      <c r="N126" s="2"/>
      <c r="O126" s="131"/>
      <c r="P126" s="245"/>
      <c r="Q126" s="245"/>
      <c r="R126" s="245"/>
      <c r="S126" s="245"/>
      <c r="T126" s="245"/>
      <c r="U126" s="245"/>
      <c r="V126" s="245"/>
      <c r="W126" s="245"/>
      <c r="X126" s="245"/>
    </row>
    <row r="127" spans="1:26" ht="13.5">
      <c r="A127" s="179"/>
      <c r="B127" s="2"/>
      <c r="C127" s="28"/>
      <c r="D127" s="28"/>
      <c r="E127" s="7"/>
      <c r="F127" s="5"/>
      <c r="G127" s="28"/>
      <c r="H127" s="5"/>
      <c r="I127" s="9"/>
      <c r="J127" s="10"/>
      <c r="K127" s="11"/>
      <c r="L127" s="2"/>
      <c r="M127" s="2"/>
      <c r="N127" s="113" t="s">
        <v>882</v>
      </c>
      <c r="O127" s="131"/>
      <c r="P127" s="245"/>
      <c r="Q127" s="245"/>
      <c r="R127" s="245"/>
      <c r="S127" s="245"/>
      <c r="T127" s="245"/>
      <c r="U127" s="245"/>
      <c r="V127" s="113" t="s">
        <v>882</v>
      </c>
      <c r="W127" s="245"/>
      <c r="X127" s="245"/>
      <c r="Y127" s="31" t="s">
        <v>981</v>
      </c>
    </row>
    <row r="128" spans="1:26" ht="13.5">
      <c r="A128" s="179"/>
      <c r="B128" s="2"/>
      <c r="C128" s="28"/>
      <c r="D128" s="28"/>
      <c r="E128" s="7"/>
      <c r="F128" s="5"/>
      <c r="G128" s="28"/>
      <c r="H128" s="5"/>
      <c r="I128" s="9"/>
      <c r="J128" s="10"/>
      <c r="K128" s="11"/>
      <c r="L128" s="2"/>
      <c r="M128" s="2"/>
      <c r="N128" s="2"/>
      <c r="O128" s="131"/>
      <c r="P128" s="245"/>
      <c r="Q128" s="245"/>
      <c r="R128" s="245"/>
      <c r="S128" s="245"/>
      <c r="T128" s="245"/>
      <c r="U128" s="245"/>
      <c r="V128" s="245"/>
      <c r="W128" s="245"/>
      <c r="X128" s="245"/>
      <c r="Y128" s="31" t="s">
        <v>982</v>
      </c>
    </row>
    <row r="129" spans="1:29" ht="12.75">
      <c r="A129" s="2"/>
      <c r="B129" s="188" t="s">
        <v>288</v>
      </c>
      <c r="C129" s="172"/>
      <c r="D129" s="172"/>
      <c r="E129" s="172"/>
      <c r="F129" s="172"/>
      <c r="G129" s="172"/>
      <c r="H129" s="172"/>
      <c r="I129" s="172"/>
      <c r="J129" s="172"/>
      <c r="K129" s="172"/>
      <c r="L129" s="172"/>
      <c r="M129" s="2"/>
      <c r="N129" s="2"/>
      <c r="O129" s="131"/>
      <c r="P129" s="245"/>
      <c r="Q129" s="245"/>
      <c r="R129" s="245"/>
      <c r="S129" s="245"/>
      <c r="T129" s="245"/>
      <c r="U129" s="245"/>
      <c r="V129" s="245"/>
      <c r="W129" s="245"/>
      <c r="X129" s="245"/>
      <c r="Z129" s="265" t="s">
        <v>180</v>
      </c>
      <c r="AA129" s="161"/>
    </row>
    <row r="130" spans="1:29" ht="12.75">
      <c r="B130" s="158" t="s">
        <v>250</v>
      </c>
      <c r="C130" s="130"/>
      <c r="D130" s="130"/>
      <c r="E130" s="130"/>
      <c r="F130" s="130"/>
      <c r="G130" s="130"/>
      <c r="H130" s="130"/>
      <c r="I130" s="130"/>
      <c r="J130" s="130"/>
      <c r="K130" s="130"/>
      <c r="L130" s="130"/>
      <c r="M130" s="2"/>
      <c r="N130" s="2"/>
      <c r="O130" s="2"/>
      <c r="P130" s="2"/>
      <c r="Q130" s="2"/>
      <c r="Z130" s="247"/>
      <c r="AA130" s="207" t="s">
        <v>35</v>
      </c>
    </row>
    <row r="131" spans="1:29" ht="12.75">
      <c r="A131" s="330" t="s">
        <v>257</v>
      </c>
      <c r="C131" s="96" t="s">
        <v>111</v>
      </c>
      <c r="D131" s="2"/>
      <c r="E131" s="2"/>
      <c r="F131" s="2"/>
      <c r="G131" s="2"/>
      <c r="H131" s="2"/>
      <c r="I131" s="2"/>
      <c r="J131" s="2"/>
      <c r="K131" s="2"/>
      <c r="L131" s="12"/>
      <c r="M131" s="2"/>
      <c r="N131" s="2"/>
      <c r="O131" s="3" t="s">
        <v>437</v>
      </c>
      <c r="P131" s="2"/>
      <c r="Q131" s="2"/>
      <c r="Y131" s="207" t="s">
        <v>201</v>
      </c>
      <c r="Z131" s="207" t="s">
        <v>35</v>
      </c>
      <c r="AA131" s="207" t="s">
        <v>431</v>
      </c>
    </row>
    <row r="132" spans="1:29" ht="12.75">
      <c r="B132" s="199">
        <f>K115</f>
        <v>870.32923507462692</v>
      </c>
      <c r="C132" s="20">
        <v>0</v>
      </c>
      <c r="D132" s="20">
        <v>0.05</v>
      </c>
      <c r="E132" s="20">
        <v>0.1</v>
      </c>
      <c r="F132" s="20">
        <v>0.15</v>
      </c>
      <c r="G132" s="20">
        <v>0.2</v>
      </c>
      <c r="H132" s="20">
        <v>0.25</v>
      </c>
      <c r="I132" s="20">
        <v>0.3</v>
      </c>
      <c r="J132" s="20">
        <v>0.35</v>
      </c>
      <c r="K132" s="20">
        <v>0.4</v>
      </c>
      <c r="L132" s="20">
        <v>0.45</v>
      </c>
      <c r="M132" s="20">
        <v>0.5</v>
      </c>
      <c r="N132" s="2"/>
      <c r="O132" s="2"/>
      <c r="P132" s="2"/>
      <c r="Q132" s="2"/>
      <c r="R132" s="2"/>
      <c r="Y132" s="207" t="s">
        <v>432</v>
      </c>
      <c r="Z132" s="207" t="s">
        <v>151</v>
      </c>
      <c r="AA132" s="207" t="s">
        <v>202</v>
      </c>
    </row>
    <row r="133" spans="1:29" ht="12.75">
      <c r="A133" s="173" t="s">
        <v>242</v>
      </c>
      <c r="B133" s="131">
        <v>1E-3</v>
      </c>
      <c r="C133" s="245">
        <f t="dataTable" ref="C133:M180" dt2D="1" dtr="1" r1="C111" r2="F111" ca="1"/>
        <v>0</v>
      </c>
      <c r="D133" s="245">
        <v>0</v>
      </c>
      <c r="E133" s="245">
        <v>0</v>
      </c>
      <c r="F133" s="245">
        <v>0</v>
      </c>
      <c r="G133" s="245">
        <v>0</v>
      </c>
      <c r="H133" s="245">
        <v>0</v>
      </c>
      <c r="I133" s="245">
        <v>0</v>
      </c>
      <c r="J133" s="245">
        <v>0</v>
      </c>
      <c r="K133" s="245">
        <v>0</v>
      </c>
      <c r="L133" s="245">
        <v>0</v>
      </c>
      <c r="M133" s="245">
        <v>0</v>
      </c>
      <c r="N133" s="2"/>
      <c r="O133" s="188" t="s">
        <v>289</v>
      </c>
      <c r="P133" s="161"/>
      <c r="Q133" s="161"/>
      <c r="R133" s="161"/>
      <c r="S133" s="161"/>
      <c r="T133" s="161"/>
      <c r="U133" s="161"/>
      <c r="V133" s="161"/>
      <c r="W133" s="161"/>
      <c r="Y133" s="266">
        <f t="shared" ref="Y133:Y159" si="16">B133</f>
        <v>1E-3</v>
      </c>
      <c r="Z133" s="245">
        <f t="shared" ref="Z133:Z159" si="17">AVERAGE(C133:M133)</f>
        <v>0</v>
      </c>
      <c r="AA133" s="244" t="s">
        <v>433</v>
      </c>
    </row>
    <row r="134" spans="1:29" ht="12.75">
      <c r="A134" s="173" t="s">
        <v>249</v>
      </c>
      <c r="B134" s="131">
        <v>10000</v>
      </c>
      <c r="C134" s="245">
        <v>116.1353731343284</v>
      </c>
      <c r="D134" s="245">
        <v>39.729806980136914</v>
      </c>
      <c r="E134" s="245">
        <v>-36.675759174054406</v>
      </c>
      <c r="F134" s="245">
        <v>-113.08132532824595</v>
      </c>
      <c r="G134" s="245">
        <v>-153.38345864661653</v>
      </c>
      <c r="H134" s="245">
        <v>-191.72932330827064</v>
      </c>
      <c r="I134" s="245">
        <v>-230.07518796992474</v>
      </c>
      <c r="J134" s="245">
        <v>-246.20729323308285</v>
      </c>
      <c r="K134" s="245">
        <v>-246.20729323308274</v>
      </c>
      <c r="L134" s="245">
        <v>-246.20729323308285</v>
      </c>
      <c r="M134" s="245">
        <v>-246.20729323308274</v>
      </c>
      <c r="N134" s="2"/>
      <c r="O134" s="195" t="s">
        <v>269</v>
      </c>
      <c r="P134" s="161"/>
      <c r="Q134" s="161"/>
      <c r="R134" s="161"/>
      <c r="S134" s="161"/>
      <c r="T134" s="161"/>
      <c r="U134" s="161"/>
      <c r="V134" s="161"/>
      <c r="W134" s="161"/>
      <c r="Y134" s="264">
        <f t="shared" si="16"/>
        <v>10000</v>
      </c>
      <c r="Z134" s="245">
        <f t="shared" si="17"/>
        <v>-141.26445884045256</v>
      </c>
      <c r="AA134" s="244">
        <f>Z134/Y134</f>
        <v>-1.4126445884045257E-2</v>
      </c>
    </row>
    <row r="135" spans="1:29" ht="12.75">
      <c r="A135" s="174">
        <f>InflateFactr</f>
        <v>1.0209999999999999</v>
      </c>
      <c r="B135" s="131">
        <v>20000</v>
      </c>
      <c r="C135" s="245">
        <v>1014.0070454545455</v>
      </c>
      <c r="D135" s="245">
        <v>837.3153161312373</v>
      </c>
      <c r="E135" s="245">
        <v>660.62358680792886</v>
      </c>
      <c r="F135" s="245">
        <v>483.93185748462065</v>
      </c>
      <c r="G135" s="245">
        <v>307.24012816131238</v>
      </c>
      <c r="H135" s="245">
        <v>106.57078689770572</v>
      </c>
      <c r="I135" s="245">
        <v>-146.24034541067715</v>
      </c>
      <c r="J135" s="245">
        <v>-382.91937245590219</v>
      </c>
      <c r="K135" s="245">
        <v>-559.03877544097668</v>
      </c>
      <c r="L135" s="245">
        <v>-695.14220827679765</v>
      </c>
      <c r="M135" s="245">
        <v>-733.30220827679773</v>
      </c>
      <c r="N135" s="2"/>
      <c r="O135" s="158" t="s">
        <v>250</v>
      </c>
      <c r="X135" s="207" t="s">
        <v>35</v>
      </c>
      <c r="Y135" s="264">
        <f t="shared" si="16"/>
        <v>20000</v>
      </c>
      <c r="Z135" s="245">
        <f t="shared" si="17"/>
        <v>81.185982825109008</v>
      </c>
      <c r="AA135" s="244">
        <f t="shared" ref="AA135:AA159" si="18">Z135/Y135</f>
        <v>4.0592991412554506E-3</v>
      </c>
      <c r="AC135" s="128"/>
    </row>
    <row r="136" spans="1:29" ht="12.75">
      <c r="A136" s="160" t="s">
        <v>251</v>
      </c>
      <c r="B136" s="131">
        <v>30000</v>
      </c>
      <c r="C136" s="245">
        <v>1554.8787499999994</v>
      </c>
      <c r="D136" s="245">
        <v>1214.8411560150371</v>
      </c>
      <c r="E136" s="245">
        <v>874.80356203007523</v>
      </c>
      <c r="F136" s="245">
        <v>534.76596804511269</v>
      </c>
      <c r="G136" s="245">
        <v>194.72837406015014</v>
      </c>
      <c r="H136" s="245">
        <v>-90.831249999999841</v>
      </c>
      <c r="I136" s="245">
        <v>-275.81527985074604</v>
      </c>
      <c r="J136" s="245">
        <v>-354.67492537313433</v>
      </c>
      <c r="K136" s="245">
        <v>-252.33582089552226</v>
      </c>
      <c r="L136" s="245">
        <v>-138.15671641791039</v>
      </c>
      <c r="M136" s="245">
        <v>-47.955223880596805</v>
      </c>
      <c r="N136" s="2"/>
      <c r="O136" s="8"/>
      <c r="P136" s="96" t="s">
        <v>267</v>
      </c>
      <c r="X136" s="207" t="s">
        <v>431</v>
      </c>
      <c r="Y136" s="264">
        <f t="shared" si="16"/>
        <v>30000</v>
      </c>
      <c r="Z136" s="245">
        <f t="shared" si="17"/>
        <v>292.20441761204228</v>
      </c>
      <c r="AA136" s="244">
        <f t="shared" si="18"/>
        <v>9.7401472537347426E-3</v>
      </c>
    </row>
    <row r="137" spans="1:29" ht="12.75">
      <c r="B137" s="131">
        <v>40000</v>
      </c>
      <c r="C137" s="245">
        <v>2054.8787499999999</v>
      </c>
      <c r="D137" s="245">
        <v>1601.4952913533834</v>
      </c>
      <c r="E137" s="245">
        <v>1148.1118327067666</v>
      </c>
      <c r="F137" s="245">
        <v>694.72837406015014</v>
      </c>
      <c r="G137" s="245">
        <v>334.16874999999936</v>
      </c>
      <c r="H137" s="245">
        <v>150.30412313432794</v>
      </c>
      <c r="I137" s="245">
        <v>140.70292910447711</v>
      </c>
      <c r="J137" s="245">
        <v>192.9417350746271</v>
      </c>
      <c r="K137" s="245">
        <v>193.03875000000016</v>
      </c>
      <c r="L137" s="245">
        <v>93.038750000000164</v>
      </c>
      <c r="M137" s="245">
        <v>0</v>
      </c>
      <c r="N137" s="226">
        <v>2017</v>
      </c>
      <c r="O137" s="199">
        <f>K115</f>
        <v>870.32923507462692</v>
      </c>
      <c r="P137" s="193">
        <v>0</v>
      </c>
      <c r="Q137" s="193">
        <v>0.1</v>
      </c>
      <c r="R137" s="193">
        <v>0.2</v>
      </c>
      <c r="S137" s="193">
        <v>0.3</v>
      </c>
      <c r="T137" s="193">
        <v>0.4</v>
      </c>
      <c r="U137" s="193">
        <v>0.5</v>
      </c>
      <c r="W137" s="193" t="s">
        <v>35</v>
      </c>
      <c r="X137" s="207" t="s">
        <v>202</v>
      </c>
      <c r="Y137" s="264">
        <f t="shared" si="16"/>
        <v>40000</v>
      </c>
      <c r="Z137" s="245">
        <f t="shared" si="17"/>
        <v>600.30993503943023</v>
      </c>
      <c r="AA137" s="244">
        <f t="shared" si="18"/>
        <v>1.5007748375985756E-2</v>
      </c>
    </row>
    <row r="138" spans="1:29" s="128" customFormat="1" ht="12.75">
      <c r="B138" s="134">
        <v>50000</v>
      </c>
      <c r="C138" s="245">
        <v>2132.2662499999997</v>
      </c>
      <c r="D138" s="245">
        <v>1502.0719266917285</v>
      </c>
      <c r="E138" s="245">
        <v>935.34260338345848</v>
      </c>
      <c r="F138" s="245">
        <v>423.09124999999949</v>
      </c>
      <c r="G138" s="245">
        <v>164.22662313432829</v>
      </c>
      <c r="H138" s="245">
        <v>167.6851305970149</v>
      </c>
      <c r="I138" s="245">
        <v>232.98363805970166</v>
      </c>
      <c r="J138" s="245">
        <v>131.96124999999938</v>
      </c>
      <c r="K138" s="245">
        <v>6.9612499999993815</v>
      </c>
      <c r="L138" s="245">
        <v>0</v>
      </c>
      <c r="M138" s="245">
        <v>0</v>
      </c>
      <c r="N138" s="130"/>
      <c r="O138" s="194">
        <v>20000</v>
      </c>
      <c r="P138" s="245">
        <f t="dataTable" ref="P138:U144" dt2D="1" dtr="1" r1="C111" r2="F111" ca="1"/>
        <v>1014.0070454545455</v>
      </c>
      <c r="Q138" s="245">
        <v>660.62358680792886</v>
      </c>
      <c r="R138" s="245">
        <v>307.24012816131238</v>
      </c>
      <c r="S138" s="245">
        <v>-146.24034541067715</v>
      </c>
      <c r="T138" s="245">
        <v>-559.03877544097668</v>
      </c>
      <c r="U138" s="245">
        <v>-733.30220827679773</v>
      </c>
      <c r="W138" s="245">
        <f>AVERAGE(P138:U138)</f>
        <v>90.548238549222518</v>
      </c>
      <c r="X138" s="244">
        <f>W138/O138</f>
        <v>4.5274119274611255E-3</v>
      </c>
      <c r="Y138" s="264">
        <f t="shared" si="16"/>
        <v>50000</v>
      </c>
      <c r="Z138" s="245">
        <f t="shared" si="17"/>
        <v>517.87181107874812</v>
      </c>
      <c r="AA138" s="244">
        <f t="shared" si="18"/>
        <v>1.0357436221574963E-2</v>
      </c>
      <c r="AC138"/>
    </row>
    <row r="139" spans="1:29" ht="12.75">
      <c r="A139" s="226">
        <v>2017</v>
      </c>
      <c r="B139" s="131">
        <v>60000</v>
      </c>
      <c r="C139" s="245">
        <v>3132.2662500000006</v>
      </c>
      <c r="D139" s="245">
        <v>2152.191062030076</v>
      </c>
      <c r="E139" s="245">
        <v>1172.1158740601513</v>
      </c>
      <c r="F139" s="245">
        <v>401.57222014925446</v>
      </c>
      <c r="G139" s="245">
        <v>154.62542910447792</v>
      </c>
      <c r="H139" s="245">
        <v>232.98363805970257</v>
      </c>
      <c r="I139" s="245">
        <v>106.96125000000029</v>
      </c>
      <c r="J139" s="245">
        <v>0</v>
      </c>
      <c r="K139" s="245">
        <v>0</v>
      </c>
      <c r="L139" s="245">
        <v>0</v>
      </c>
      <c r="M139" s="245">
        <v>0</v>
      </c>
      <c r="N139" s="2"/>
      <c r="O139" s="183">
        <v>40000</v>
      </c>
      <c r="P139" s="245">
        <v>2054.8787499999999</v>
      </c>
      <c r="Q139" s="245">
        <v>1148.1118327067666</v>
      </c>
      <c r="R139" s="245">
        <v>334.16874999999936</v>
      </c>
      <c r="S139" s="245">
        <v>140.70292910447711</v>
      </c>
      <c r="T139" s="245">
        <v>193.03875000000016</v>
      </c>
      <c r="U139" s="245">
        <v>0</v>
      </c>
      <c r="V139" s="128"/>
      <c r="W139" s="245">
        <f t="shared" ref="W139:W144" si="19">AVERAGE(P139:U139)</f>
        <v>645.15016863520725</v>
      </c>
      <c r="X139" s="244">
        <f t="shared" ref="X139:X144" si="20">W139/O139</f>
        <v>1.612875421588018E-2</v>
      </c>
      <c r="Y139" s="264">
        <f t="shared" si="16"/>
        <v>60000</v>
      </c>
      <c r="Z139" s="245">
        <f t="shared" si="17"/>
        <v>668.42870212760579</v>
      </c>
      <c r="AA139" s="244">
        <f t="shared" si="18"/>
        <v>1.114047836879343E-2</v>
      </c>
    </row>
    <row r="140" spans="1:29" ht="12.75">
      <c r="B140" s="131">
        <v>70000</v>
      </c>
      <c r="C140" s="245">
        <v>4132.2662499999997</v>
      </c>
      <c r="D140" s="245">
        <v>2988.8451973684214</v>
      </c>
      <c r="E140" s="245">
        <v>1861.5562500000005</v>
      </c>
      <c r="F140" s="245">
        <v>1140.7513246268654</v>
      </c>
      <c r="G140" s="245">
        <v>870.32923507462692</v>
      </c>
      <c r="H140" s="245">
        <v>445.42624999999953</v>
      </c>
      <c r="I140" s="245">
        <v>0</v>
      </c>
      <c r="J140" s="245">
        <v>0</v>
      </c>
      <c r="K140" s="245">
        <v>0</v>
      </c>
      <c r="L140" s="245">
        <v>0</v>
      </c>
      <c r="M140" s="245">
        <v>0</v>
      </c>
      <c r="N140" s="2"/>
      <c r="O140" s="183">
        <v>60000</v>
      </c>
      <c r="P140" s="245">
        <v>3132.2662500000006</v>
      </c>
      <c r="Q140" s="245">
        <v>1172.1158740601513</v>
      </c>
      <c r="R140" s="245">
        <v>154.62542910447792</v>
      </c>
      <c r="S140" s="245">
        <v>106.96125000000029</v>
      </c>
      <c r="T140" s="245">
        <v>0</v>
      </c>
      <c r="U140" s="245">
        <v>0</v>
      </c>
      <c r="W140" s="245">
        <f t="shared" si="19"/>
        <v>760.99480052743831</v>
      </c>
      <c r="X140" s="244">
        <f t="shared" si="20"/>
        <v>1.2683246675457305E-2</v>
      </c>
      <c r="Y140" s="264">
        <f t="shared" si="16"/>
        <v>70000</v>
      </c>
      <c r="Z140" s="245">
        <f t="shared" si="17"/>
        <v>1039.924955188174</v>
      </c>
      <c r="AA140" s="244">
        <f t="shared" si="18"/>
        <v>1.4856070788402485E-2</v>
      </c>
      <c r="AC140" s="128"/>
    </row>
    <row r="141" spans="1:29" ht="12.75">
      <c r="B141" s="131">
        <v>80000</v>
      </c>
      <c r="C141" s="245">
        <v>5132.2662500000015</v>
      </c>
      <c r="D141" s="245">
        <v>3825.4993327067668</v>
      </c>
      <c r="E141" s="245">
        <v>2611.5562500000005</v>
      </c>
      <c r="F141" s="245">
        <v>2018.0904291044781</v>
      </c>
      <c r="G141" s="245">
        <v>1670.4262499999995</v>
      </c>
      <c r="H141" s="245">
        <v>1070.4262499999995</v>
      </c>
      <c r="I141" s="245">
        <v>663.46499999999924</v>
      </c>
      <c r="J141" s="245">
        <v>263.46499999999924</v>
      </c>
      <c r="K141" s="245">
        <v>0</v>
      </c>
      <c r="L141" s="245">
        <v>0</v>
      </c>
      <c r="M141" s="245">
        <v>0</v>
      </c>
      <c r="N141" s="2"/>
      <c r="O141" s="183">
        <v>80000</v>
      </c>
      <c r="P141" s="245">
        <v>5132.2662500000015</v>
      </c>
      <c r="Q141" s="245">
        <v>2611.5562500000005</v>
      </c>
      <c r="R141" s="245">
        <v>1670.4262499999995</v>
      </c>
      <c r="S141" s="245">
        <v>663.46499999999924</v>
      </c>
      <c r="T141" s="245">
        <v>0</v>
      </c>
      <c r="U141" s="245">
        <v>0</v>
      </c>
      <c r="W141" s="245">
        <f t="shared" si="19"/>
        <v>1679.6189583333337</v>
      </c>
      <c r="X141" s="244">
        <f t="shared" si="20"/>
        <v>2.0995236979166672E-2</v>
      </c>
      <c r="Y141" s="264">
        <f t="shared" si="16"/>
        <v>80000</v>
      </c>
      <c r="Z141" s="245">
        <f t="shared" si="17"/>
        <v>1568.6540692555682</v>
      </c>
      <c r="AA141" s="244">
        <f t="shared" si="18"/>
        <v>1.9608175865694601E-2</v>
      </c>
    </row>
    <row r="142" spans="1:29" ht="12.75">
      <c r="B142" s="131">
        <v>90000</v>
      </c>
      <c r="C142" s="245">
        <v>6132.2662500000024</v>
      </c>
      <c r="D142" s="245">
        <v>4662.153468045115</v>
      </c>
      <c r="E142" s="245">
        <v>3401.5722201492572</v>
      </c>
      <c r="F142" s="245">
        <v>2907.2695335820918</v>
      </c>
      <c r="G142" s="245">
        <v>2370.4262500000004</v>
      </c>
      <c r="H142" s="245">
        <v>1813.4650000000001</v>
      </c>
      <c r="I142" s="245">
        <v>1363.4650000000001</v>
      </c>
      <c r="J142" s="245">
        <v>913.46500000000015</v>
      </c>
      <c r="K142" s="245">
        <v>463.46500000000015</v>
      </c>
      <c r="L142" s="245">
        <v>13.465000000000146</v>
      </c>
      <c r="M142" s="245">
        <v>0</v>
      </c>
      <c r="N142" s="2"/>
      <c r="O142" s="183">
        <v>120000</v>
      </c>
      <c r="P142" s="245">
        <v>7471.8872499999998</v>
      </c>
      <c r="Q142" s="245">
        <v>3997.7114291044782</v>
      </c>
      <c r="R142" s="245">
        <v>2536.5349999999999</v>
      </c>
      <c r="S142" s="245">
        <v>1336.5350000000035</v>
      </c>
      <c r="T142" s="245">
        <v>136.53499999999985</v>
      </c>
      <c r="U142" s="245">
        <v>0</v>
      </c>
      <c r="W142" s="245">
        <f t="shared" si="19"/>
        <v>2579.8672798507469</v>
      </c>
      <c r="X142" s="244">
        <f t="shared" si="20"/>
        <v>2.1498893998756225E-2</v>
      </c>
      <c r="Y142" s="264">
        <f t="shared" si="16"/>
        <v>90000</v>
      </c>
      <c r="Z142" s="245">
        <f t="shared" si="17"/>
        <v>2185.5466110705879</v>
      </c>
      <c r="AA142" s="244">
        <f t="shared" si="18"/>
        <v>2.4283851234117644E-2</v>
      </c>
    </row>
    <row r="143" spans="1:29" s="128" customFormat="1" ht="12.75">
      <c r="B143" s="134">
        <v>100000</v>
      </c>
      <c r="C143" s="245">
        <v>7005.3362500000003</v>
      </c>
      <c r="D143" s="245">
        <v>5371.8776033834583</v>
      </c>
      <c r="E143" s="245">
        <v>4100.7616231343309</v>
      </c>
      <c r="F143" s="245">
        <v>3669.5186380597042</v>
      </c>
      <c r="G143" s="245">
        <v>2943.496250000002</v>
      </c>
      <c r="H143" s="245">
        <v>2436.5349999999999</v>
      </c>
      <c r="I143" s="245">
        <v>1936.5349999999999</v>
      </c>
      <c r="J143" s="245">
        <v>1436.5349999999999</v>
      </c>
      <c r="K143" s="245">
        <v>936.53499999999985</v>
      </c>
      <c r="L143" s="245">
        <v>436.53499999999985</v>
      </c>
      <c r="M143" s="245">
        <v>0</v>
      </c>
      <c r="N143" s="130"/>
      <c r="O143" s="194">
        <v>200000</v>
      </c>
      <c r="P143" s="245">
        <v>9198.4442499999932</v>
      </c>
      <c r="Q143" s="245">
        <v>4536.6042499999967</v>
      </c>
      <c r="R143" s="245">
        <v>1929.6429999999964</v>
      </c>
      <c r="S143" s="245">
        <v>393.1079999999929</v>
      </c>
      <c r="T143" s="245">
        <v>-206.8920000000071</v>
      </c>
      <c r="U143" s="245">
        <v>-673.44300000000658</v>
      </c>
      <c r="W143" s="245">
        <f t="shared" si="19"/>
        <v>2529.5774166666611</v>
      </c>
      <c r="X143" s="244">
        <f t="shared" si="20"/>
        <v>1.2647887083333306E-2</v>
      </c>
      <c r="Y143" s="264">
        <f t="shared" si="16"/>
        <v>100000</v>
      </c>
      <c r="Z143" s="245">
        <f t="shared" si="17"/>
        <v>2752.1513967797723</v>
      </c>
      <c r="AA143" s="244">
        <f t="shared" si="18"/>
        <v>2.7521513967797725E-2</v>
      </c>
      <c r="AC143"/>
    </row>
    <row r="144" spans="1:29" ht="12.75">
      <c r="B144" s="131">
        <v>110000</v>
      </c>
      <c r="C144" s="245">
        <v>7171.8872499999998</v>
      </c>
      <c r="D144" s="245">
        <v>5210.0827387218051</v>
      </c>
      <c r="E144" s="245">
        <v>3965.0410261194047</v>
      </c>
      <c r="F144" s="245">
        <v>3468.4962500000038</v>
      </c>
      <c r="G144" s="245">
        <v>2736.5350000000017</v>
      </c>
      <c r="H144" s="245">
        <v>2186.5350000000017</v>
      </c>
      <c r="I144" s="245">
        <v>1636.5350000000017</v>
      </c>
      <c r="J144" s="245">
        <v>1086.5349999999999</v>
      </c>
      <c r="K144" s="245">
        <v>536.53499999999985</v>
      </c>
      <c r="L144" s="245">
        <v>0</v>
      </c>
      <c r="M144" s="245">
        <v>0</v>
      </c>
      <c r="N144" s="2"/>
      <c r="O144" s="183">
        <v>600000</v>
      </c>
      <c r="P144" s="245">
        <v>15015.285449999996</v>
      </c>
      <c r="Q144" s="245">
        <v>-750.05079999999725</v>
      </c>
      <c r="R144" s="245">
        <v>-9043.4997999999905</v>
      </c>
      <c r="S144" s="245">
        <v>-14863.097000000009</v>
      </c>
      <c r="T144" s="245">
        <v>-16177.749500000005</v>
      </c>
      <c r="U144" s="245">
        <v>-16177.749500000005</v>
      </c>
      <c r="V144" s="128"/>
      <c r="W144" s="245">
        <f t="shared" si="19"/>
        <v>-6999.4768583333353</v>
      </c>
      <c r="X144" s="244">
        <f t="shared" si="20"/>
        <v>-1.1665794763888892E-2</v>
      </c>
      <c r="Y144" s="264">
        <f t="shared" si="16"/>
        <v>110000</v>
      </c>
      <c r="Z144" s="245">
        <f t="shared" si="17"/>
        <v>2545.2892968037472</v>
      </c>
      <c r="AA144" s="244">
        <f t="shared" si="18"/>
        <v>2.3138993607306792E-2</v>
      </c>
    </row>
    <row r="145" spans="1:29" ht="12.75">
      <c r="B145" s="131">
        <v>120000</v>
      </c>
      <c r="C145" s="245">
        <v>7471.8872499999998</v>
      </c>
      <c r="D145" s="245">
        <v>5331.7368740601487</v>
      </c>
      <c r="E145" s="245">
        <v>3997.7114291044782</v>
      </c>
      <c r="F145" s="245">
        <v>3243.4962500000001</v>
      </c>
      <c r="G145" s="245">
        <v>2536.5349999999999</v>
      </c>
      <c r="H145" s="245">
        <v>1936.5350000000035</v>
      </c>
      <c r="I145" s="245">
        <v>1336.5350000000035</v>
      </c>
      <c r="J145" s="245">
        <v>736.53500000000349</v>
      </c>
      <c r="K145" s="245">
        <v>136.53499999999985</v>
      </c>
      <c r="L145" s="245">
        <v>0</v>
      </c>
      <c r="M145" s="245">
        <v>0</v>
      </c>
      <c r="N145" s="2"/>
      <c r="O145" s="3" t="s">
        <v>268</v>
      </c>
      <c r="V145" s="128"/>
      <c r="Y145" s="264">
        <f t="shared" si="16"/>
        <v>120000</v>
      </c>
      <c r="Z145" s="245">
        <f t="shared" si="17"/>
        <v>2429.7733457422396</v>
      </c>
      <c r="AA145" s="244">
        <f t="shared" si="18"/>
        <v>2.0248111214518662E-2</v>
      </c>
    </row>
    <row r="146" spans="1:29" ht="12.75">
      <c r="B146" s="131">
        <v>130000</v>
      </c>
      <c r="C146" s="245">
        <v>7771.8872499999998</v>
      </c>
      <c r="D146" s="245">
        <v>5453.391009398496</v>
      </c>
      <c r="E146" s="245">
        <v>4193.8308320895521</v>
      </c>
      <c r="F146" s="245">
        <v>3200.0472499999996</v>
      </c>
      <c r="G146" s="245">
        <v>2336.5349999999999</v>
      </c>
      <c r="H146" s="245">
        <v>1686.5349999999999</v>
      </c>
      <c r="I146" s="245">
        <v>1036.5350000000035</v>
      </c>
      <c r="J146" s="245">
        <v>386.53500000000349</v>
      </c>
      <c r="K146" s="245">
        <v>0</v>
      </c>
      <c r="L146" s="245">
        <v>0</v>
      </c>
      <c r="M146" s="245">
        <v>0</v>
      </c>
      <c r="N146" s="2"/>
      <c r="O146" s="196" t="s">
        <v>271</v>
      </c>
      <c r="R146" s="128"/>
      <c r="S146" s="128"/>
      <c r="Y146" s="264">
        <f t="shared" si="16"/>
        <v>130000</v>
      </c>
      <c r="Z146" s="245">
        <f t="shared" si="17"/>
        <v>2369.572394680732</v>
      </c>
      <c r="AA146" s="244">
        <f t="shared" si="18"/>
        <v>1.8227479959082554E-2</v>
      </c>
    </row>
    <row r="147" spans="1:29" ht="12.75">
      <c r="B147" s="131">
        <v>140000</v>
      </c>
      <c r="C147" s="245">
        <v>8071.8872499999998</v>
      </c>
      <c r="D147" s="245">
        <v>5591.1772500000006</v>
      </c>
      <c r="E147" s="245">
        <v>4389.9502350746261</v>
      </c>
      <c r="F147" s="245">
        <v>3273.0859999999993</v>
      </c>
      <c r="G147" s="245">
        <v>2363.0859999999993</v>
      </c>
      <c r="H147" s="245">
        <v>1453.0859999999993</v>
      </c>
      <c r="I147" s="245">
        <v>736.53499999999985</v>
      </c>
      <c r="J147" s="245">
        <v>36.535000000003492</v>
      </c>
      <c r="K147" s="245">
        <v>0</v>
      </c>
      <c r="L147" s="245">
        <v>0</v>
      </c>
      <c r="M147" s="245">
        <v>0</v>
      </c>
      <c r="N147" s="2"/>
      <c r="O147" s="197" t="s">
        <v>270</v>
      </c>
      <c r="Y147" s="264">
        <f t="shared" si="16"/>
        <v>140000</v>
      </c>
      <c r="Z147" s="245">
        <f t="shared" si="17"/>
        <v>2355.9402486431482</v>
      </c>
      <c r="AA147" s="244">
        <f t="shared" si="18"/>
        <v>1.6828144633165343E-2</v>
      </c>
    </row>
    <row r="148" spans="1:29" s="128" customFormat="1" ht="12.75">
      <c r="B148" s="134">
        <v>150000</v>
      </c>
      <c r="C148" s="245">
        <v>8371.8872499999998</v>
      </c>
      <c r="D148" s="245">
        <v>5751.1772500000006</v>
      </c>
      <c r="E148" s="245">
        <v>4586.0696380597001</v>
      </c>
      <c r="F148" s="245">
        <v>3378.0859999999993</v>
      </c>
      <c r="G148" s="245">
        <v>2403.0859999999993</v>
      </c>
      <c r="H148" s="245">
        <v>1428.0859999999993</v>
      </c>
      <c r="I148" s="245">
        <v>453.08599999999933</v>
      </c>
      <c r="J148" s="245">
        <v>0</v>
      </c>
      <c r="K148" s="245">
        <v>0</v>
      </c>
      <c r="L148" s="245">
        <v>0</v>
      </c>
      <c r="M148" s="245">
        <v>0</v>
      </c>
      <c r="N148" s="130"/>
      <c r="O148" s="165" t="s">
        <v>991</v>
      </c>
      <c r="W148" s="226">
        <v>2017</v>
      </c>
      <c r="X148"/>
      <c r="Y148" s="264">
        <f t="shared" si="16"/>
        <v>150000</v>
      </c>
      <c r="Z148" s="245">
        <f t="shared" si="17"/>
        <v>2397.4071034599724</v>
      </c>
      <c r="AA148" s="244">
        <f t="shared" si="18"/>
        <v>1.5982714023066481E-2</v>
      </c>
      <c r="AB148"/>
      <c r="AC148"/>
    </row>
    <row r="149" spans="1:29" ht="12.75">
      <c r="B149" s="131">
        <v>160000</v>
      </c>
      <c r="C149" s="245">
        <v>8671.8872499999961</v>
      </c>
      <c r="D149" s="245">
        <v>5911.177249999997</v>
      </c>
      <c r="E149" s="245">
        <v>4730.047249999996</v>
      </c>
      <c r="F149" s="245">
        <v>3483.0859999999957</v>
      </c>
      <c r="G149" s="245">
        <v>2443.0859999999957</v>
      </c>
      <c r="H149" s="245">
        <v>1403.0859999999957</v>
      </c>
      <c r="I149" s="245">
        <v>363.08599999999569</v>
      </c>
      <c r="J149" s="245">
        <v>0</v>
      </c>
      <c r="K149" s="245">
        <v>0</v>
      </c>
      <c r="L149" s="245">
        <v>0</v>
      </c>
      <c r="M149" s="245">
        <v>0</v>
      </c>
      <c r="N149" s="2"/>
      <c r="O149" s="198" t="s">
        <v>250</v>
      </c>
      <c r="P149" s="128"/>
      <c r="Q149" s="128"/>
      <c r="R149" s="128"/>
      <c r="S149" s="128"/>
      <c r="Y149" s="264">
        <f t="shared" si="16"/>
        <v>160000</v>
      </c>
      <c r="Z149" s="245">
        <f t="shared" si="17"/>
        <v>2455.0414318181793</v>
      </c>
      <c r="AA149" s="244">
        <f t="shared" si="18"/>
        <v>1.5344008948863621E-2</v>
      </c>
    </row>
    <row r="150" spans="1:29" ht="12.75">
      <c r="B150" s="131">
        <v>170000</v>
      </c>
      <c r="C150" s="245">
        <v>8971.8872499999961</v>
      </c>
      <c r="D150" s="245">
        <v>6073.1335186567121</v>
      </c>
      <c r="E150" s="245">
        <v>4850.0472499999996</v>
      </c>
      <c r="F150" s="245">
        <v>3588.0859999999957</v>
      </c>
      <c r="G150" s="245">
        <v>2483.0859999999957</v>
      </c>
      <c r="H150" s="245">
        <v>1378.0859999999957</v>
      </c>
      <c r="I150" s="245">
        <v>436.55099999999584</v>
      </c>
      <c r="J150" s="245">
        <v>181.55099999999584</v>
      </c>
      <c r="K150" s="245">
        <v>0</v>
      </c>
      <c r="L150" s="245">
        <v>0</v>
      </c>
      <c r="M150" s="245">
        <v>0</v>
      </c>
      <c r="N150" s="2"/>
      <c r="O150" s="175">
        <f>InflateFactr</f>
        <v>1.0209999999999999</v>
      </c>
      <c r="P150" s="176" t="s">
        <v>254</v>
      </c>
      <c r="Q150" s="177"/>
      <c r="R150" s="177"/>
      <c r="Y150" s="264">
        <f t="shared" si="16"/>
        <v>170000</v>
      </c>
      <c r="Z150" s="245">
        <f t="shared" si="17"/>
        <v>2542.0389107869714</v>
      </c>
      <c r="AA150" s="244">
        <f t="shared" si="18"/>
        <v>1.4953170063452773E-2</v>
      </c>
    </row>
    <row r="151" spans="1:29" ht="12.75">
      <c r="B151" s="131">
        <v>180000</v>
      </c>
      <c r="C151" s="245">
        <v>9198.4442499999932</v>
      </c>
      <c r="D151" s="245">
        <v>6197.7502201492462</v>
      </c>
      <c r="E151" s="245">
        <v>4896.6042499999967</v>
      </c>
      <c r="F151" s="245">
        <v>3619.6429999999964</v>
      </c>
      <c r="G151" s="245">
        <v>2449.6429999999964</v>
      </c>
      <c r="H151" s="245">
        <v>1279.6429999999928</v>
      </c>
      <c r="I151" s="245">
        <v>573.1079999999929</v>
      </c>
      <c r="J151" s="245">
        <v>303.1079999999929</v>
      </c>
      <c r="K151" s="245">
        <v>33.107999999992899</v>
      </c>
      <c r="L151" s="245">
        <v>-73.443000000006577</v>
      </c>
      <c r="M151" s="245">
        <v>-73.443000000002939</v>
      </c>
      <c r="N151" s="2"/>
      <c r="O151" s="2"/>
      <c r="P151" s="2"/>
      <c r="Q151" s="2"/>
      <c r="R151" s="2"/>
      <c r="Y151" s="264">
        <f t="shared" si="16"/>
        <v>180000</v>
      </c>
      <c r="Z151" s="245">
        <f t="shared" si="17"/>
        <v>2582.1968836499263</v>
      </c>
      <c r="AA151" s="244">
        <f t="shared" si="18"/>
        <v>1.4345538242499591E-2</v>
      </c>
    </row>
    <row r="152" spans="1:29" ht="12.75">
      <c r="B152" s="131">
        <v>190000</v>
      </c>
      <c r="C152" s="245">
        <v>9198.4442499999932</v>
      </c>
      <c r="D152" s="245">
        <v>6095.8099216417831</v>
      </c>
      <c r="E152" s="245">
        <v>4716.6042499999967</v>
      </c>
      <c r="F152" s="245">
        <v>3424.6429999999891</v>
      </c>
      <c r="G152" s="245">
        <v>2189.6429999999964</v>
      </c>
      <c r="H152" s="245">
        <v>954.64299999998912</v>
      </c>
      <c r="I152" s="245">
        <v>483.1079999999929</v>
      </c>
      <c r="J152" s="245">
        <v>198.1079999999929</v>
      </c>
      <c r="K152" s="245">
        <v>-86.892000000007101</v>
      </c>
      <c r="L152" s="245">
        <v>-371.8920000000071</v>
      </c>
      <c r="M152" s="245">
        <v>-373.44300000000658</v>
      </c>
      <c r="N152" s="2"/>
      <c r="O152" s="2"/>
      <c r="P152" s="2"/>
      <c r="Q152" s="2"/>
      <c r="R152" s="2"/>
      <c r="Y152" s="264">
        <f t="shared" si="16"/>
        <v>190000</v>
      </c>
      <c r="Z152" s="245">
        <f t="shared" si="17"/>
        <v>2402.6160383310648</v>
      </c>
      <c r="AA152" s="244">
        <f t="shared" si="18"/>
        <v>1.2645347570163499E-2</v>
      </c>
    </row>
    <row r="153" spans="1:29" s="128" customFormat="1" ht="12.75">
      <c r="A153" s="26"/>
      <c r="B153" s="133">
        <v>200000</v>
      </c>
      <c r="C153" s="245">
        <v>9198.4442499999932</v>
      </c>
      <c r="D153" s="245">
        <v>5993.8696231343201</v>
      </c>
      <c r="E153" s="245">
        <v>4536.6042499999967</v>
      </c>
      <c r="F153" s="245">
        <v>3229.6429999999891</v>
      </c>
      <c r="G153" s="245">
        <v>1929.6429999999964</v>
      </c>
      <c r="H153" s="245">
        <v>693.1079999999929</v>
      </c>
      <c r="I153" s="245">
        <v>393.1079999999929</v>
      </c>
      <c r="J153" s="245">
        <v>93.107999999992899</v>
      </c>
      <c r="K153" s="245">
        <v>-206.8920000000071</v>
      </c>
      <c r="L153" s="245">
        <v>-506.8920000000071</v>
      </c>
      <c r="M153" s="245">
        <v>-673.44300000000658</v>
      </c>
      <c r="N153" s="1"/>
      <c r="O153" s="1"/>
      <c r="P153" s="1"/>
      <c r="Q153" s="1"/>
      <c r="R153" s="1"/>
      <c r="S153" s="26"/>
      <c r="T153" s="26"/>
      <c r="U153" s="26"/>
      <c r="V153" s="26"/>
      <c r="W153" s="26"/>
      <c r="X153" s="26"/>
      <c r="Y153" s="264">
        <f t="shared" si="16"/>
        <v>200000</v>
      </c>
      <c r="Z153" s="245">
        <f t="shared" si="17"/>
        <v>2243.6637384667501</v>
      </c>
      <c r="AA153" s="244">
        <f t="shared" si="18"/>
        <v>1.1218318692333751E-2</v>
      </c>
      <c r="AB153"/>
      <c r="AC153"/>
    </row>
    <row r="154" spans="1:29" s="128" customFormat="1" ht="12.75">
      <c r="B154" s="134">
        <v>210000</v>
      </c>
      <c r="C154" s="245">
        <v>9383.791750000004</v>
      </c>
      <c r="D154" s="245">
        <v>5891.9293246268571</v>
      </c>
      <c r="E154" s="245">
        <v>4399.6429999999964</v>
      </c>
      <c r="F154" s="245">
        <v>3034.6429999999891</v>
      </c>
      <c r="G154" s="245">
        <v>1669.6429999999891</v>
      </c>
      <c r="H154" s="245">
        <v>618.1079999999929</v>
      </c>
      <c r="I154" s="245">
        <v>303.1079999999929</v>
      </c>
      <c r="J154" s="245">
        <v>-11.892000000007101</v>
      </c>
      <c r="K154" s="245">
        <v>-326.8920000000071</v>
      </c>
      <c r="L154" s="245">
        <v>-641.8920000000071</v>
      </c>
      <c r="M154" s="245">
        <v>-940.34100000000763</v>
      </c>
      <c r="N154" s="130"/>
      <c r="O154" s="130"/>
      <c r="P154" s="130"/>
      <c r="Q154" s="130"/>
      <c r="R154" s="130"/>
      <c r="Y154" s="264">
        <f t="shared" si="16"/>
        <v>210000</v>
      </c>
      <c r="Z154" s="245">
        <f t="shared" si="17"/>
        <v>2125.4408249660719</v>
      </c>
      <c r="AA154" s="244">
        <f t="shared" si="18"/>
        <v>1.0121146785552723E-2</v>
      </c>
      <c r="AB154"/>
      <c r="AC154"/>
    </row>
    <row r="155" spans="1:29" ht="12.75">
      <c r="B155" s="131">
        <v>220000</v>
      </c>
      <c r="C155" s="245">
        <v>9883.791750000004</v>
      </c>
      <c r="D155" s="245">
        <v>5963.4965261194084</v>
      </c>
      <c r="E155" s="245">
        <v>4269.6429999999964</v>
      </c>
      <c r="F155" s="245">
        <v>2839.6429999999891</v>
      </c>
      <c r="G155" s="245">
        <v>1409.6429999999891</v>
      </c>
      <c r="H155" s="245">
        <v>543.1079999999929</v>
      </c>
      <c r="I155" s="245">
        <v>213.1079999999929</v>
      </c>
      <c r="J155" s="245">
        <v>-116.8920000000071</v>
      </c>
      <c r="K155" s="245">
        <v>-446.8920000000071</v>
      </c>
      <c r="L155" s="245">
        <v>-776.8920000000071</v>
      </c>
      <c r="M155" s="245">
        <v>-940.34100000000763</v>
      </c>
      <c r="N155" s="2"/>
      <c r="O155" s="2"/>
      <c r="P155" s="2"/>
      <c r="Q155" s="2"/>
      <c r="R155" s="2"/>
      <c r="Y155" s="264">
        <f t="shared" si="16"/>
        <v>220000</v>
      </c>
      <c r="Z155" s="245">
        <f t="shared" si="17"/>
        <v>2076.4923887381224</v>
      </c>
      <c r="AA155" s="244">
        <f t="shared" si="18"/>
        <v>9.4386017669914647E-3</v>
      </c>
    </row>
    <row r="156" spans="1:29" ht="12.75">
      <c r="B156" s="131">
        <v>230000</v>
      </c>
      <c r="C156" s="245">
        <v>10383.791750000004</v>
      </c>
      <c r="D156" s="245">
        <v>6386.5562276119454</v>
      </c>
      <c r="E156" s="245">
        <v>4174.9905000000072</v>
      </c>
      <c r="F156" s="245">
        <v>2644.6429999999964</v>
      </c>
      <c r="G156" s="245">
        <v>1149.6429999999891</v>
      </c>
      <c r="H156" s="245">
        <v>468.1079999999929</v>
      </c>
      <c r="I156" s="245">
        <v>123.1079999999929</v>
      </c>
      <c r="J156" s="245">
        <v>-221.8920000000071</v>
      </c>
      <c r="K156" s="245">
        <v>-566.8920000000071</v>
      </c>
      <c r="L156" s="245">
        <v>-911.8920000000071</v>
      </c>
      <c r="M156" s="245">
        <v>-940.34100000000763</v>
      </c>
      <c r="N156" s="2"/>
      <c r="O156" s="2"/>
      <c r="P156" s="2"/>
      <c r="Q156" s="2"/>
      <c r="R156" s="2"/>
      <c r="Y156" s="264">
        <f t="shared" si="16"/>
        <v>230000</v>
      </c>
      <c r="Z156" s="245">
        <f t="shared" si="17"/>
        <v>2062.7112252374454</v>
      </c>
      <c r="AA156" s="244">
        <f t="shared" si="18"/>
        <v>8.9683096749454145E-3</v>
      </c>
    </row>
    <row r="157" spans="1:29" ht="12.75">
      <c r="B157" s="131">
        <v>240000</v>
      </c>
      <c r="C157" s="245">
        <v>10883.791750000004</v>
      </c>
      <c r="D157" s="245">
        <v>6809.6159291044823</v>
      </c>
      <c r="E157" s="245">
        <v>4494.9905000000072</v>
      </c>
      <c r="F157" s="245">
        <v>2449.6429999999964</v>
      </c>
      <c r="G157" s="245">
        <v>889.64299999998912</v>
      </c>
      <c r="H157" s="245">
        <v>393.1079999999929</v>
      </c>
      <c r="I157" s="245">
        <v>33.107999999992899</v>
      </c>
      <c r="J157" s="245">
        <v>-326.8920000000071</v>
      </c>
      <c r="K157" s="245">
        <v>-686.8920000000071</v>
      </c>
      <c r="L157" s="245">
        <v>-940.34100000000763</v>
      </c>
      <c r="M157" s="245">
        <v>-940.34100000000763</v>
      </c>
      <c r="N157" s="2"/>
      <c r="O157" s="2"/>
      <c r="P157" s="2"/>
      <c r="Q157" s="2"/>
      <c r="R157" s="2"/>
      <c r="Y157" s="264">
        <f t="shared" si="16"/>
        <v>240000</v>
      </c>
      <c r="Z157" s="245">
        <f t="shared" si="17"/>
        <v>2096.3121981004033</v>
      </c>
      <c r="AA157" s="244">
        <f t="shared" si="18"/>
        <v>8.73463415875168E-3</v>
      </c>
    </row>
    <row r="158" spans="1:29" s="128" customFormat="1" ht="12.75">
      <c r="A158" s="26"/>
      <c r="B158" s="133">
        <v>250000</v>
      </c>
      <c r="C158" s="245">
        <v>11383.791750000004</v>
      </c>
      <c r="D158" s="245">
        <v>7232.6756305970193</v>
      </c>
      <c r="E158" s="245">
        <v>4814.9905000000072</v>
      </c>
      <c r="F158" s="245">
        <v>2564.9905000000072</v>
      </c>
      <c r="G158" s="245">
        <v>693.1079999999929</v>
      </c>
      <c r="H158" s="245">
        <v>318.1079999999929</v>
      </c>
      <c r="I158" s="245">
        <v>-56.892000000007101</v>
      </c>
      <c r="J158" s="245">
        <v>-431.8920000000071</v>
      </c>
      <c r="K158" s="245">
        <v>-806.8920000000071</v>
      </c>
      <c r="L158" s="245">
        <v>-940.34100000000763</v>
      </c>
      <c r="M158" s="245">
        <v>-940.34100000000763</v>
      </c>
      <c r="N158" s="1"/>
      <c r="O158" s="1"/>
      <c r="P158" s="1"/>
      <c r="Q158" s="1"/>
      <c r="R158" s="1"/>
      <c r="S158" s="26"/>
      <c r="T158" s="26"/>
      <c r="U158" s="26"/>
      <c r="V158" s="26"/>
      <c r="W158" s="26"/>
      <c r="X158" s="26"/>
      <c r="Y158" s="264">
        <f t="shared" si="16"/>
        <v>250000</v>
      </c>
      <c r="Z158" s="245">
        <f t="shared" si="17"/>
        <v>2166.4823982360899</v>
      </c>
      <c r="AA158" s="244">
        <f t="shared" si="18"/>
        <v>8.6659295929443596E-3</v>
      </c>
      <c r="AB158"/>
      <c r="AC158"/>
    </row>
    <row r="159" spans="1:29" ht="12.75">
      <c r="B159" s="131">
        <v>260000</v>
      </c>
      <c r="C159" s="245">
        <v>11858.149249999988</v>
      </c>
      <c r="D159" s="245">
        <v>7630.0928320895473</v>
      </c>
      <c r="E159" s="245">
        <v>5109.3479999999909</v>
      </c>
      <c r="F159" s="245">
        <v>2769.3479999999981</v>
      </c>
      <c r="G159" s="245">
        <v>692.81299999999464</v>
      </c>
      <c r="H159" s="245">
        <v>217.46549999998388</v>
      </c>
      <c r="I159" s="245">
        <v>-172.53450000001612</v>
      </c>
      <c r="J159" s="245">
        <v>-562.53450000001612</v>
      </c>
      <c r="K159" s="245">
        <v>-952.53450000001612</v>
      </c>
      <c r="L159" s="245">
        <v>-965.98350000001665</v>
      </c>
      <c r="M159" s="245">
        <v>-965.98350000001665</v>
      </c>
      <c r="N159" s="2"/>
      <c r="O159" s="2"/>
      <c r="P159" s="2"/>
      <c r="Q159" s="2"/>
      <c r="R159" s="2"/>
      <c r="Y159" s="264">
        <f t="shared" si="16"/>
        <v>260000</v>
      </c>
      <c r="Z159" s="245">
        <f t="shared" si="17"/>
        <v>2241.6041892808566</v>
      </c>
      <c r="AA159" s="244">
        <f t="shared" si="18"/>
        <v>8.6215545741571403E-3</v>
      </c>
    </row>
    <row r="160" spans="1:29" ht="12.75">
      <c r="B160" s="131">
        <v>270000</v>
      </c>
      <c r="C160" s="245">
        <v>11858.149249999988</v>
      </c>
      <c r="D160" s="245">
        <v>7553.152533582077</v>
      </c>
      <c r="E160" s="245">
        <v>4929.3479999999981</v>
      </c>
      <c r="F160" s="245">
        <v>2499.3479999999981</v>
      </c>
      <c r="G160" s="245">
        <v>532.81299999999464</v>
      </c>
      <c r="H160" s="245">
        <v>-357.53450000001612</v>
      </c>
      <c r="I160" s="245">
        <v>-762.53450000001612</v>
      </c>
      <c r="J160" s="245">
        <v>-1167.5345000000161</v>
      </c>
      <c r="K160" s="245">
        <v>-1465.9835000000166</v>
      </c>
      <c r="L160" s="245">
        <v>-1465.9835000000166</v>
      </c>
      <c r="M160" s="245">
        <v>-1465.9835000000166</v>
      </c>
      <c r="N160" s="2"/>
      <c r="O160" s="2"/>
      <c r="P160" s="2"/>
      <c r="Q160" s="2"/>
      <c r="R160" s="2"/>
      <c r="Y160" s="264">
        <f t="shared" ref="Y160:Y181" si="21">B160</f>
        <v>270000</v>
      </c>
      <c r="Z160" s="245">
        <f t="shared" ref="Z160:Z180" si="22">AVERAGE(C160:M160)</f>
        <v>1880.6597075983598</v>
      </c>
      <c r="AA160" s="244">
        <f t="shared" ref="AA160:AA180" si="23">Z160/Y160</f>
        <v>6.9654063244383698E-3</v>
      </c>
    </row>
    <row r="161" spans="1:29" ht="12.75">
      <c r="B161" s="131">
        <v>280000</v>
      </c>
      <c r="C161" s="245">
        <v>11858.149249999988</v>
      </c>
      <c r="D161" s="245">
        <v>7476.2122350746213</v>
      </c>
      <c r="E161" s="245">
        <v>4749.3479999999981</v>
      </c>
      <c r="F161" s="245">
        <v>2229.3479999999981</v>
      </c>
      <c r="G161" s="245">
        <v>372.81299999999464</v>
      </c>
      <c r="H161" s="245">
        <v>-747.18700000000536</v>
      </c>
      <c r="I161" s="245">
        <v>-1352.5345000000161</v>
      </c>
      <c r="J161" s="245">
        <v>-1772.5345000000161</v>
      </c>
      <c r="K161" s="245">
        <v>-1965.9835000000166</v>
      </c>
      <c r="L161" s="245">
        <v>-1965.9835000000166</v>
      </c>
      <c r="M161" s="245">
        <v>-1965.9835000000166</v>
      </c>
      <c r="N161" s="2"/>
      <c r="O161" s="2"/>
      <c r="P161" s="2"/>
      <c r="Q161" s="2"/>
      <c r="R161" s="2"/>
      <c r="Y161" s="264">
        <f t="shared" si="21"/>
        <v>280000</v>
      </c>
      <c r="Z161" s="245">
        <f t="shared" si="22"/>
        <v>1537.7876350067738</v>
      </c>
      <c r="AA161" s="244">
        <f t="shared" si="23"/>
        <v>5.4920986964527635E-3</v>
      </c>
    </row>
    <row r="162" spans="1:29" ht="12.75">
      <c r="B162" s="131">
        <v>290000</v>
      </c>
      <c r="C162" s="245">
        <v>11858.149249999988</v>
      </c>
      <c r="D162" s="245">
        <v>7399.271936567151</v>
      </c>
      <c r="E162" s="245">
        <v>4569.3479999999836</v>
      </c>
      <c r="F162" s="245">
        <v>1959.3479999999981</v>
      </c>
      <c r="G162" s="245">
        <v>212.81299999998737</v>
      </c>
      <c r="H162" s="245">
        <v>-947.18700000000536</v>
      </c>
      <c r="I162" s="245">
        <v>-1942.5345000000161</v>
      </c>
      <c r="J162" s="245">
        <v>-2377.5345000000161</v>
      </c>
      <c r="K162" s="245">
        <v>-2465.9835000000166</v>
      </c>
      <c r="L162" s="245">
        <v>-2465.9835000000166</v>
      </c>
      <c r="M162" s="245">
        <v>-2465.9835000000166</v>
      </c>
      <c r="N162" s="2"/>
      <c r="O162" s="2"/>
      <c r="P162" s="2"/>
      <c r="Q162" s="2"/>
      <c r="R162" s="2"/>
      <c r="Y162" s="264">
        <f t="shared" si="21"/>
        <v>290000</v>
      </c>
      <c r="Z162" s="245">
        <f t="shared" si="22"/>
        <v>1212.1566987788201</v>
      </c>
      <c r="AA162" s="244">
        <f t="shared" si="23"/>
        <v>4.1798506854442072E-3</v>
      </c>
    </row>
    <row r="163" spans="1:29" s="128" customFormat="1" ht="12.75">
      <c r="A163" s="26"/>
      <c r="B163" s="133">
        <v>300000</v>
      </c>
      <c r="C163" s="245">
        <v>11858.149249999988</v>
      </c>
      <c r="D163" s="245">
        <v>7322.3316380596953</v>
      </c>
      <c r="E163" s="245">
        <v>4389.3479999999836</v>
      </c>
      <c r="F163" s="245">
        <v>1689.3479999999981</v>
      </c>
      <c r="G163" s="245">
        <v>52.812999999994645</v>
      </c>
      <c r="H163" s="245">
        <v>-1147.1870000000054</v>
      </c>
      <c r="I163" s="245">
        <v>-2347.1870000000054</v>
      </c>
      <c r="J163" s="245">
        <v>-2965.9835000000166</v>
      </c>
      <c r="K163" s="245">
        <v>-2965.9835000000166</v>
      </c>
      <c r="L163" s="245">
        <v>-2965.9835000000166</v>
      </c>
      <c r="M163" s="245">
        <v>-2965.9835000000166</v>
      </c>
      <c r="N163" s="1"/>
      <c r="O163" s="1"/>
      <c r="P163" s="1"/>
      <c r="Q163" s="1"/>
      <c r="R163" s="1"/>
      <c r="S163" s="26"/>
      <c r="T163" s="26"/>
      <c r="U163" s="26"/>
      <c r="V163" s="26"/>
      <c r="W163" s="26"/>
      <c r="X163" s="26"/>
      <c r="Y163" s="264">
        <f t="shared" si="21"/>
        <v>300000</v>
      </c>
      <c r="Z163" s="245">
        <f t="shared" si="22"/>
        <v>904.88017164178018</v>
      </c>
      <c r="AA163" s="244">
        <f t="shared" si="23"/>
        <v>3.0162672388059338E-3</v>
      </c>
      <c r="AB163"/>
      <c r="AC163"/>
    </row>
    <row r="164" spans="1:29" ht="12.75">
      <c r="B164" s="131">
        <v>350000</v>
      </c>
      <c r="C164" s="245">
        <v>11858.149249999988</v>
      </c>
      <c r="D164" s="245">
        <v>6771.3092499999912</v>
      </c>
      <c r="E164" s="245">
        <v>3489.347999999969</v>
      </c>
      <c r="F164" s="245">
        <v>652.81299999998009</v>
      </c>
      <c r="G164" s="245">
        <v>-747.18700000001991</v>
      </c>
      <c r="H164" s="245">
        <v>-2147.1870000000054</v>
      </c>
      <c r="I164" s="245">
        <v>-3530.6360000000132</v>
      </c>
      <c r="J164" s="245">
        <v>-4405.6360000000132</v>
      </c>
      <c r="K164" s="245">
        <v>-5280.6360000000132</v>
      </c>
      <c r="L164" s="245">
        <v>-5465.9835000000166</v>
      </c>
      <c r="M164" s="245">
        <v>-5465.9835000000166</v>
      </c>
      <c r="N164" s="2"/>
      <c r="O164" s="2"/>
      <c r="P164" s="2"/>
      <c r="Q164" s="2"/>
      <c r="R164" s="2"/>
      <c r="Y164" s="264">
        <f t="shared" si="21"/>
        <v>350000</v>
      </c>
      <c r="Z164" s="245">
        <f t="shared" si="22"/>
        <v>-388.32995454547</v>
      </c>
      <c r="AA164" s="244">
        <f t="shared" si="23"/>
        <v>-1.1095141558442E-3</v>
      </c>
    </row>
    <row r="165" spans="1:29" ht="12.75">
      <c r="B165" s="131">
        <v>400000</v>
      </c>
      <c r="C165" s="245">
        <v>11858.149249999988</v>
      </c>
      <c r="D165" s="245">
        <v>6196.3092499999912</v>
      </c>
      <c r="E165" s="245">
        <v>2589.3479999999836</v>
      </c>
      <c r="F165" s="245">
        <v>52.812999999980093</v>
      </c>
      <c r="G165" s="245">
        <v>-1547.1870000000199</v>
      </c>
      <c r="H165" s="245">
        <v>-3147.1870000000199</v>
      </c>
      <c r="I165" s="245">
        <v>-4280.6360000000132</v>
      </c>
      <c r="J165" s="245">
        <v>-5280.6360000000132</v>
      </c>
      <c r="K165" s="245">
        <v>-6280.6360000000132</v>
      </c>
      <c r="L165" s="245">
        <v>-7280.6360000000132</v>
      </c>
      <c r="M165" s="245">
        <v>-7965.9835000000166</v>
      </c>
      <c r="N165" s="2"/>
      <c r="O165" s="2"/>
      <c r="P165" s="2"/>
      <c r="Q165" s="2"/>
      <c r="R165" s="2"/>
      <c r="Y165" s="264">
        <f t="shared" si="21"/>
        <v>400000</v>
      </c>
      <c r="Z165" s="245">
        <f t="shared" si="22"/>
        <v>-1371.480181818197</v>
      </c>
      <c r="AA165" s="244">
        <f t="shared" si="23"/>
        <v>-3.4287004545454926E-3</v>
      </c>
    </row>
    <row r="166" spans="1:29" ht="12.75">
      <c r="B166" s="131">
        <v>450000</v>
      </c>
      <c r="C166" s="245">
        <v>12631.496449999991</v>
      </c>
      <c r="D166" s="245">
        <v>5673.0979999999836</v>
      </c>
      <c r="E166" s="245">
        <v>1623.0979999999836</v>
      </c>
      <c r="F166" s="245">
        <v>-613.43700000001991</v>
      </c>
      <c r="G166" s="245">
        <v>-2413.4370000000054</v>
      </c>
      <c r="H166" s="245">
        <v>-3971.8860000000132</v>
      </c>
      <c r="I166" s="245">
        <v>-5096.8860000000277</v>
      </c>
      <c r="J166" s="245">
        <v>-6221.8860000000132</v>
      </c>
      <c r="K166" s="245">
        <v>-7346.8860000000132</v>
      </c>
      <c r="L166" s="245">
        <v>-8471.8860000000132</v>
      </c>
      <c r="M166" s="245">
        <v>-8661.5384999999951</v>
      </c>
      <c r="N166" s="2"/>
      <c r="O166" s="2"/>
      <c r="P166" s="2"/>
      <c r="Q166" s="2"/>
      <c r="R166" s="2"/>
      <c r="Y166" s="264">
        <f t="shared" si="21"/>
        <v>450000</v>
      </c>
      <c r="Z166" s="245">
        <f t="shared" si="22"/>
        <v>-2079.1045500000128</v>
      </c>
      <c r="AA166" s="244">
        <f t="shared" si="23"/>
        <v>-4.6202323333333619E-3</v>
      </c>
    </row>
    <row r="167" spans="1:29" s="128" customFormat="1" ht="12.75">
      <c r="A167" s="26"/>
      <c r="B167" s="133">
        <v>500000</v>
      </c>
      <c r="C167" s="245">
        <v>14931.496449999977</v>
      </c>
      <c r="D167" s="245">
        <v>6712.6951999999874</v>
      </c>
      <c r="E167" s="245">
        <v>626.16019999998389</v>
      </c>
      <c r="F167" s="245">
        <v>-2213.4370000000345</v>
      </c>
      <c r="G167" s="245">
        <v>-4213.4370000000345</v>
      </c>
      <c r="H167" s="245">
        <v>-5596.8860000000277</v>
      </c>
      <c r="I167" s="245">
        <v>-6846.8860000000277</v>
      </c>
      <c r="J167" s="245">
        <v>-8096.8860000000423</v>
      </c>
      <c r="K167" s="245">
        <v>-9346.8860000000277</v>
      </c>
      <c r="L167" s="245">
        <v>-9661.5385000000242</v>
      </c>
      <c r="M167" s="245">
        <v>-9661.5385000000097</v>
      </c>
      <c r="N167" s="1"/>
      <c r="O167" s="1"/>
      <c r="P167" s="1"/>
      <c r="Q167" s="1"/>
      <c r="R167" s="1"/>
      <c r="S167" s="26"/>
      <c r="T167" s="26"/>
      <c r="U167" s="26"/>
      <c r="V167" s="26"/>
      <c r="W167" s="26"/>
      <c r="X167" s="26"/>
      <c r="Y167" s="264">
        <f t="shared" si="21"/>
        <v>500000</v>
      </c>
      <c r="Z167" s="245">
        <f t="shared" si="22"/>
        <v>-3033.3766500000256</v>
      </c>
      <c r="AA167" s="244">
        <f t="shared" si="23"/>
        <v>-6.0667533000000511E-3</v>
      </c>
    </row>
    <row r="168" spans="1:29" ht="12.75">
      <c r="B168" s="131">
        <v>550000</v>
      </c>
      <c r="C168" s="245">
        <v>15015.285449999996</v>
      </c>
      <c r="D168" s="245">
        <v>6181.4842000000062</v>
      </c>
      <c r="E168" s="245">
        <v>-20.050799999997253</v>
      </c>
      <c r="F168" s="245">
        <v>-4035.0507999999973</v>
      </c>
      <c r="G168" s="245">
        <v>-7883.4997999999905</v>
      </c>
      <c r="H168" s="245">
        <v>-9438.0970000000088</v>
      </c>
      <c r="I168" s="245">
        <v>-10813.097000000009</v>
      </c>
      <c r="J168" s="245">
        <v>-12188.097000000009</v>
      </c>
      <c r="K168" s="245">
        <v>-12877.749500000005</v>
      </c>
      <c r="L168" s="245">
        <v>-12877.749500000005</v>
      </c>
      <c r="M168" s="245">
        <v>-12877.749500000005</v>
      </c>
      <c r="N168" s="2"/>
      <c r="O168" s="2"/>
      <c r="P168" s="2"/>
      <c r="Q168" s="2"/>
      <c r="R168" s="2"/>
      <c r="Y168" s="264">
        <f t="shared" si="21"/>
        <v>550000</v>
      </c>
      <c r="Z168" s="245">
        <f t="shared" si="22"/>
        <v>-5619.4882954545474</v>
      </c>
      <c r="AA168" s="244">
        <f t="shared" si="23"/>
        <v>-1.0217251446280995E-2</v>
      </c>
    </row>
    <row r="169" spans="1:29" ht="12.75">
      <c r="B169" s="131">
        <v>600000</v>
      </c>
      <c r="C169" s="245">
        <v>15015.285449999996</v>
      </c>
      <c r="D169" s="245">
        <v>5566.4842000000062</v>
      </c>
      <c r="E169" s="245">
        <v>-750.05079999999725</v>
      </c>
      <c r="F169" s="245">
        <v>-5130.0507999999973</v>
      </c>
      <c r="G169" s="245">
        <v>-9043.4997999999905</v>
      </c>
      <c r="H169" s="245">
        <v>-12523.499799999991</v>
      </c>
      <c r="I169" s="245">
        <v>-14863.097000000009</v>
      </c>
      <c r="J169" s="245">
        <v>-16177.749500000005</v>
      </c>
      <c r="K169" s="245">
        <v>-16177.749500000005</v>
      </c>
      <c r="L169" s="245">
        <v>-16177.749500000005</v>
      </c>
      <c r="M169" s="245">
        <v>-16177.749500000005</v>
      </c>
      <c r="N169" s="2"/>
      <c r="O169" s="2"/>
      <c r="P169" s="2"/>
      <c r="Q169" s="2"/>
      <c r="R169" s="2"/>
      <c r="Y169" s="264">
        <f t="shared" si="21"/>
        <v>600000</v>
      </c>
      <c r="Z169" s="245">
        <f t="shared" si="22"/>
        <v>-7858.1296863636371</v>
      </c>
      <c r="AA169" s="244">
        <f t="shared" si="23"/>
        <v>-1.3096882810606062E-2</v>
      </c>
    </row>
    <row r="170" spans="1:29" ht="12.75">
      <c r="B170" s="131">
        <v>650000</v>
      </c>
      <c r="C170" s="245">
        <v>15015.285449999996</v>
      </c>
      <c r="D170" s="245">
        <v>4951.4842000000062</v>
      </c>
      <c r="E170" s="245">
        <v>-1480.0507999999973</v>
      </c>
      <c r="F170" s="245">
        <v>-6225.0507999999973</v>
      </c>
      <c r="G170" s="245">
        <v>-10203.499799999991</v>
      </c>
      <c r="H170" s="245">
        <v>-13973.499799999991</v>
      </c>
      <c r="I170" s="245">
        <v>-17743.499799999991</v>
      </c>
      <c r="J170" s="245">
        <v>-19477.749500000005</v>
      </c>
      <c r="K170" s="245">
        <v>-19477.749500000005</v>
      </c>
      <c r="L170" s="245">
        <v>-19477.749500000005</v>
      </c>
      <c r="M170" s="245">
        <v>-19477.749500000034</v>
      </c>
      <c r="N170" s="2"/>
      <c r="O170" s="2"/>
      <c r="P170" s="2"/>
      <c r="Q170" s="2"/>
      <c r="R170" s="2"/>
      <c r="Y170" s="264">
        <f t="shared" si="21"/>
        <v>650000</v>
      </c>
      <c r="Z170" s="245">
        <f t="shared" si="22"/>
        <v>-9779.0753954545471</v>
      </c>
      <c r="AA170" s="244">
        <f t="shared" si="23"/>
        <v>-1.504473137762238E-2</v>
      </c>
    </row>
    <row r="171" spans="1:29" ht="12.75">
      <c r="B171" s="131">
        <v>700000</v>
      </c>
      <c r="C171" s="245">
        <v>15015.285449999996</v>
      </c>
      <c r="D171" s="245">
        <v>4336.4842000000062</v>
      </c>
      <c r="E171" s="245">
        <v>-2210.0507999999973</v>
      </c>
      <c r="F171" s="245">
        <v>-7303.4997999999905</v>
      </c>
      <c r="G171" s="245">
        <v>-11363.499799999991</v>
      </c>
      <c r="H171" s="245">
        <v>-15423.499799999991</v>
      </c>
      <c r="I171" s="245">
        <v>-19298.152299999987</v>
      </c>
      <c r="J171" s="245">
        <v>-21608.152300000016</v>
      </c>
      <c r="K171" s="245">
        <v>-22777.749500000005</v>
      </c>
      <c r="L171" s="245">
        <v>-22777.749500000034</v>
      </c>
      <c r="M171" s="245">
        <v>-22777.749500000005</v>
      </c>
      <c r="N171" s="2"/>
      <c r="O171" s="2"/>
      <c r="P171" s="2"/>
      <c r="Q171" s="2"/>
      <c r="R171" s="2"/>
      <c r="Y171" s="264">
        <f t="shared" si="21"/>
        <v>700000</v>
      </c>
      <c r="Z171" s="245">
        <f t="shared" si="22"/>
        <v>-11471.666695454547</v>
      </c>
      <c r="AA171" s="244">
        <f t="shared" si="23"/>
        <v>-1.638809527922078E-2</v>
      </c>
    </row>
    <row r="172" spans="1:29" ht="12.75">
      <c r="B172" s="131">
        <v>800000</v>
      </c>
      <c r="C172" s="245">
        <v>15015.285450000025</v>
      </c>
      <c r="D172" s="245">
        <v>3106.4842000000062</v>
      </c>
      <c r="E172" s="245">
        <v>-3670.0507999999973</v>
      </c>
      <c r="F172" s="245">
        <v>-9043.4997999999905</v>
      </c>
      <c r="G172" s="245">
        <v>-13683.499799999991</v>
      </c>
      <c r="H172" s="245">
        <v>-18323.499799999991</v>
      </c>
      <c r="I172" s="245">
        <v>-21278.152299999987</v>
      </c>
      <c r="J172" s="245">
        <v>-23918.152300000016</v>
      </c>
      <c r="K172" s="245">
        <v>-26558.152300000016</v>
      </c>
      <c r="L172" s="245">
        <v>-29198.152300000016</v>
      </c>
      <c r="M172" s="245">
        <v>-29377.749500000005</v>
      </c>
      <c r="N172" s="2"/>
      <c r="O172" s="2"/>
      <c r="P172" s="2"/>
      <c r="Q172" s="2"/>
      <c r="R172" s="2"/>
      <c r="Y172" s="264">
        <f t="shared" si="21"/>
        <v>800000</v>
      </c>
      <c r="Z172" s="245">
        <f t="shared" si="22"/>
        <v>-14266.285386363634</v>
      </c>
      <c r="AA172" s="244">
        <f t="shared" si="23"/>
        <v>-1.7832856732954542E-2</v>
      </c>
    </row>
    <row r="173" spans="1:29" ht="12.75">
      <c r="B173" s="131">
        <v>900000</v>
      </c>
      <c r="C173" s="245">
        <v>15015.285450000025</v>
      </c>
      <c r="D173" s="245">
        <v>1876.4842000000062</v>
      </c>
      <c r="E173" s="245">
        <v>-5130.0507999999681</v>
      </c>
      <c r="F173" s="245">
        <v>-10783.499799999991</v>
      </c>
      <c r="G173" s="245">
        <v>-16003.499799999991</v>
      </c>
      <c r="H173" s="245">
        <v>-20288.152300000016</v>
      </c>
      <c r="I173" s="245">
        <v>-23258.152300000016</v>
      </c>
      <c r="J173" s="245">
        <v>-26228.152300000016</v>
      </c>
      <c r="K173" s="245">
        <v>-29198.152300000016</v>
      </c>
      <c r="L173" s="245">
        <v>-32168.152300000016</v>
      </c>
      <c r="M173" s="245">
        <v>-34298.555099999998</v>
      </c>
      <c r="N173" s="2"/>
      <c r="O173" s="2"/>
      <c r="P173" s="2"/>
      <c r="Q173" s="2"/>
      <c r="R173" s="2"/>
      <c r="Y173" s="264">
        <f t="shared" si="21"/>
        <v>900000</v>
      </c>
      <c r="Z173" s="245">
        <f t="shared" si="22"/>
        <v>-16405.872486363634</v>
      </c>
      <c r="AA173" s="244">
        <f t="shared" si="23"/>
        <v>-1.8228747207070704E-2</v>
      </c>
    </row>
    <row r="174" spans="1:29" s="128" customFormat="1" ht="12.75">
      <c r="A174" s="26"/>
      <c r="B174" s="133">
        <v>1000000</v>
      </c>
      <c r="C174" s="245">
        <v>15015.285449999967</v>
      </c>
      <c r="D174" s="245">
        <v>709.94920000003185</v>
      </c>
      <c r="E174" s="245">
        <v>-6590.0507999999681</v>
      </c>
      <c r="F174" s="245">
        <v>-12523.499799999991</v>
      </c>
      <c r="G174" s="245">
        <v>-18323.499799999991</v>
      </c>
      <c r="H174" s="245">
        <v>-21938.152300000016</v>
      </c>
      <c r="I174" s="245">
        <v>-25238.152300000016</v>
      </c>
      <c r="J174" s="245">
        <v>-28538.152300000016</v>
      </c>
      <c r="K174" s="245">
        <v>-31838.152300000016</v>
      </c>
      <c r="L174" s="245">
        <v>-34298.555099999998</v>
      </c>
      <c r="M174" s="245">
        <v>-34298.555099999998</v>
      </c>
      <c r="N174" s="1"/>
      <c r="O174" s="1"/>
      <c r="P174" s="1"/>
      <c r="Q174" s="1"/>
      <c r="R174" s="1"/>
      <c r="S174" s="26"/>
      <c r="T174" s="26"/>
      <c r="U174" s="26"/>
      <c r="V174" s="26"/>
      <c r="W174" s="26"/>
      <c r="X174" s="26"/>
      <c r="Y174" s="325">
        <f t="shared" si="21"/>
        <v>1000000</v>
      </c>
      <c r="Z174" s="245">
        <f t="shared" si="22"/>
        <v>-17987.412286363637</v>
      </c>
      <c r="AA174" s="244">
        <f t="shared" si="23"/>
        <v>-1.7987412286363635E-2</v>
      </c>
    </row>
    <row r="175" spans="1:29" ht="12.75">
      <c r="B175" s="131">
        <v>2000000</v>
      </c>
      <c r="C175" s="245">
        <v>15015.285450000199</v>
      </c>
      <c r="D175" s="245">
        <v>-6590.0507999998517</v>
      </c>
      <c r="E175" s="245">
        <v>-18323.499799999758</v>
      </c>
      <c r="F175" s="245">
        <v>-25238.152299999841</v>
      </c>
      <c r="G175" s="245">
        <v>-31838.152299999958</v>
      </c>
      <c r="H175" s="245">
        <v>-34298.555099999881</v>
      </c>
      <c r="I175" s="245">
        <v>-34298.555099999881</v>
      </c>
      <c r="J175" s="245">
        <v>-34298.555099999881</v>
      </c>
      <c r="K175" s="245">
        <v>-34298.555099999881</v>
      </c>
      <c r="L175" s="245">
        <v>-34298.555099999881</v>
      </c>
      <c r="M175" s="245">
        <v>-34298.555099999998</v>
      </c>
      <c r="N175" s="2"/>
      <c r="O175" s="2"/>
      <c r="P175" s="2"/>
      <c r="Q175" s="2"/>
      <c r="R175" s="2"/>
      <c r="Y175" s="325">
        <f t="shared" si="21"/>
        <v>2000000</v>
      </c>
      <c r="Z175" s="245">
        <f t="shared" si="22"/>
        <v>-24796.900031818055</v>
      </c>
      <c r="AA175" s="244">
        <f t="shared" si="23"/>
        <v>-1.2398450015909028E-2</v>
      </c>
    </row>
    <row r="176" spans="1:29" ht="12.75">
      <c r="B176" s="131">
        <v>4000000</v>
      </c>
      <c r="C176" s="245">
        <v>15015.285450000083</v>
      </c>
      <c r="D176" s="245">
        <v>-18323.499799999874</v>
      </c>
      <c r="E176" s="245">
        <v>-31838.152299999958</v>
      </c>
      <c r="F176" s="245">
        <v>-34298.555099999998</v>
      </c>
      <c r="G176" s="245">
        <v>-34298.555099999765</v>
      </c>
      <c r="H176" s="245">
        <v>-34298.555099999998</v>
      </c>
      <c r="I176" s="245">
        <v>-34298.555099999765</v>
      </c>
      <c r="J176" s="245">
        <v>-34298.555099999765</v>
      </c>
      <c r="K176" s="245">
        <v>-34298.555099999765</v>
      </c>
      <c r="L176" s="245">
        <v>-34298.555099999765</v>
      </c>
      <c r="M176" s="245">
        <v>-34298.555099999765</v>
      </c>
      <c r="N176" s="2"/>
      <c r="O176" s="2"/>
      <c r="P176" s="2"/>
      <c r="Q176" s="2"/>
      <c r="R176" s="2"/>
      <c r="Y176" s="325">
        <f t="shared" si="21"/>
        <v>4000000</v>
      </c>
      <c r="Z176" s="245">
        <f t="shared" si="22"/>
        <v>-28139.527949999847</v>
      </c>
      <c r="AA176" s="244">
        <f t="shared" si="23"/>
        <v>-7.0348819874999618E-3</v>
      </c>
    </row>
    <row r="177" spans="1:27" ht="12.75">
      <c r="B177" s="131">
        <v>8000000</v>
      </c>
      <c r="C177" s="245">
        <v>15015.285449999385</v>
      </c>
      <c r="D177" s="245">
        <v>-31838.152300000656</v>
      </c>
      <c r="E177" s="245">
        <v>-34298.555100000463</v>
      </c>
      <c r="F177" s="245">
        <v>-34298.555100000463</v>
      </c>
      <c r="G177" s="245">
        <v>-34298.555100000463</v>
      </c>
      <c r="H177" s="245">
        <v>-34298.555100000463</v>
      </c>
      <c r="I177" s="245">
        <v>-34298.555100000463</v>
      </c>
      <c r="J177" s="245">
        <v>-34298.555100000463</v>
      </c>
      <c r="K177" s="245">
        <v>-34298.555100000463</v>
      </c>
      <c r="L177" s="245">
        <v>-34298.555099999998</v>
      </c>
      <c r="M177" s="245">
        <v>-34298.555099999998</v>
      </c>
      <c r="N177" s="2"/>
      <c r="O177" s="2"/>
      <c r="P177" s="2"/>
      <c r="Q177" s="2"/>
      <c r="R177" s="2"/>
      <c r="Y177" s="325">
        <f t="shared" si="21"/>
        <v>8000000</v>
      </c>
      <c r="Z177" s="245">
        <f t="shared" si="22"/>
        <v>-29591.805704545866</v>
      </c>
      <c r="AA177" s="244">
        <f t="shared" si="23"/>
        <v>-3.6989757130682331E-3</v>
      </c>
    </row>
    <row r="178" spans="1:27" ht="12.75">
      <c r="B178" s="131">
        <v>12000000</v>
      </c>
      <c r="C178" s="245">
        <v>15015.285450000316</v>
      </c>
      <c r="D178" s="245">
        <v>-34298.555099999532</v>
      </c>
      <c r="E178" s="245">
        <v>-34298.555099999532</v>
      </c>
      <c r="F178" s="245">
        <v>-34298.555099999532</v>
      </c>
      <c r="G178" s="245">
        <v>-34298.555099999532</v>
      </c>
      <c r="H178" s="245">
        <v>-34298.555099999532</v>
      </c>
      <c r="I178" s="245">
        <v>-34298.555099999532</v>
      </c>
      <c r="J178" s="245">
        <v>-34298.555099999532</v>
      </c>
      <c r="K178" s="245">
        <v>-34298.555100000463</v>
      </c>
      <c r="L178" s="245">
        <v>-34298.555100000463</v>
      </c>
      <c r="M178" s="245">
        <v>-34298.555100000463</v>
      </c>
      <c r="N178" s="2"/>
      <c r="O178" s="2"/>
      <c r="P178" s="2"/>
      <c r="Q178" s="2"/>
      <c r="R178" s="2"/>
      <c r="Y178" s="325">
        <f t="shared" si="21"/>
        <v>12000000</v>
      </c>
      <c r="Z178" s="245">
        <f t="shared" si="22"/>
        <v>-29815.478686363436</v>
      </c>
      <c r="AA178" s="244">
        <f t="shared" si="23"/>
        <v>-2.4846232238636195E-3</v>
      </c>
    </row>
    <row r="179" spans="1:27" ht="12.75">
      <c r="B179" s="131">
        <v>16000000</v>
      </c>
      <c r="C179" s="245">
        <v>15015.285449999385</v>
      </c>
      <c r="D179" s="245">
        <v>-34298.555100000463</v>
      </c>
      <c r="E179" s="245">
        <v>-34298.555100000463</v>
      </c>
      <c r="F179" s="245">
        <v>-34298.555100000463</v>
      </c>
      <c r="G179" s="245">
        <v>-34298.555100000463</v>
      </c>
      <c r="H179" s="245">
        <v>-34298.555100000463</v>
      </c>
      <c r="I179" s="245">
        <v>-34298.555100000463</v>
      </c>
      <c r="J179" s="245">
        <v>-34298.555100001395</v>
      </c>
      <c r="K179" s="245">
        <v>-34298.555100001395</v>
      </c>
      <c r="L179" s="245">
        <v>-34298.555100001395</v>
      </c>
      <c r="M179" s="245">
        <v>-34298.555100001395</v>
      </c>
      <c r="N179" s="2"/>
      <c r="O179" s="2"/>
      <c r="P179" s="2"/>
      <c r="Q179" s="2"/>
      <c r="R179" s="2"/>
      <c r="W179" s="226">
        <v>2017</v>
      </c>
      <c r="Y179" s="325">
        <f t="shared" si="21"/>
        <v>16000000</v>
      </c>
      <c r="Z179" s="245">
        <f t="shared" si="22"/>
        <v>-29815.478686364451</v>
      </c>
      <c r="AA179" s="244">
        <f t="shared" si="23"/>
        <v>-1.8634674178977782E-3</v>
      </c>
    </row>
    <row r="180" spans="1:27" ht="12.75">
      <c r="B180" s="131">
        <v>20000000</v>
      </c>
      <c r="C180" s="245">
        <v>15015.285450000316</v>
      </c>
      <c r="D180" s="245">
        <v>-34298.555099999532</v>
      </c>
      <c r="E180" s="245">
        <v>-34298.555099999532</v>
      </c>
      <c r="F180" s="245">
        <v>-34298.555099999532</v>
      </c>
      <c r="G180" s="245">
        <v>-34298.555100000463</v>
      </c>
      <c r="H180" s="245">
        <v>-34298.555100000463</v>
      </c>
      <c r="I180" s="245">
        <v>-34298.555100000463</v>
      </c>
      <c r="J180" s="245">
        <v>-34298.555100000463</v>
      </c>
      <c r="K180" s="245">
        <v>-34298.555100000463</v>
      </c>
      <c r="L180" s="245">
        <v>-34298.555100000463</v>
      </c>
      <c r="M180" s="245">
        <v>-34298.555100001395</v>
      </c>
      <c r="N180" s="2"/>
      <c r="O180" s="2"/>
      <c r="P180" s="2"/>
      <c r="Q180" s="2"/>
      <c r="R180" s="2"/>
      <c r="Y180" s="325">
        <f t="shared" si="21"/>
        <v>20000000</v>
      </c>
      <c r="Z180" s="245">
        <f t="shared" si="22"/>
        <v>-29815.478686363858</v>
      </c>
      <c r="AA180" s="244">
        <f t="shared" si="23"/>
        <v>-1.4907739343181928E-3</v>
      </c>
    </row>
    <row r="181" spans="1:27" ht="12.75">
      <c r="B181" s="3" t="s">
        <v>69</v>
      </c>
      <c r="C181" s="2"/>
      <c r="D181" s="2"/>
      <c r="E181" s="196" t="s">
        <v>578</v>
      </c>
      <c r="F181" s="2"/>
      <c r="G181" s="2"/>
      <c r="H181" s="2"/>
      <c r="I181" s="2"/>
      <c r="J181" s="197" t="s">
        <v>579</v>
      </c>
      <c r="K181" s="2"/>
      <c r="L181" s="2"/>
      <c r="M181" s="2"/>
      <c r="N181" s="2"/>
      <c r="O181" s="2"/>
      <c r="P181" s="2"/>
      <c r="Q181" s="2"/>
      <c r="R181" s="2"/>
      <c r="Y181" s="264" t="str">
        <f t="shared" si="21"/>
        <v xml:space="preserve">        ^- Combined Gross  Income, $</v>
      </c>
    </row>
    <row r="182" spans="1:27" ht="12.75">
      <c r="B182" s="3"/>
      <c r="C182" s="2"/>
      <c r="D182" s="2"/>
      <c r="E182" s="165" t="s">
        <v>989</v>
      </c>
      <c r="F182" s="2"/>
      <c r="G182" s="2"/>
      <c r="H182" s="2"/>
      <c r="I182" s="2"/>
      <c r="J182" s="2"/>
      <c r="K182" s="2"/>
      <c r="L182" s="2"/>
      <c r="M182" s="2"/>
      <c r="N182" s="2"/>
      <c r="O182" s="2"/>
      <c r="P182" s="2"/>
      <c r="Q182" s="2"/>
      <c r="R182" s="2"/>
    </row>
    <row r="183" spans="1:27" ht="12.75">
      <c r="B183" s="3"/>
      <c r="C183" s="2"/>
      <c r="D183" s="2"/>
      <c r="E183" s="22"/>
      <c r="F183" s="2"/>
      <c r="G183" s="2"/>
      <c r="H183" s="2"/>
      <c r="I183" s="2"/>
      <c r="J183" s="2"/>
      <c r="K183" s="2"/>
      <c r="L183" s="2"/>
      <c r="M183" s="2"/>
      <c r="N183" s="2"/>
      <c r="O183" s="2"/>
      <c r="P183" s="2"/>
      <c r="Q183" s="2"/>
      <c r="R183" s="2"/>
    </row>
    <row r="184" spans="1:27" ht="12.75">
      <c r="A184" s="143" t="s">
        <v>922</v>
      </c>
      <c r="B184" s="3"/>
      <c r="C184" s="2"/>
      <c r="D184" s="2"/>
      <c r="E184" s="22"/>
      <c r="F184" s="2"/>
      <c r="G184" s="2"/>
      <c r="H184" s="2"/>
      <c r="I184" s="2"/>
      <c r="J184" s="2"/>
      <c r="K184" s="2"/>
      <c r="L184" s="2"/>
      <c r="M184" s="2"/>
      <c r="N184" s="2"/>
      <c r="O184" s="2"/>
      <c r="P184" s="2"/>
      <c r="Q184" s="2"/>
      <c r="R184" s="2"/>
    </row>
    <row r="185" spans="1:27" ht="12.75">
      <c r="A185" s="35" t="s">
        <v>85</v>
      </c>
      <c r="B185" s="3"/>
      <c r="C185" s="2"/>
      <c r="D185" s="2"/>
      <c r="E185" s="22"/>
      <c r="F185" s="2"/>
      <c r="G185" s="2"/>
      <c r="H185" s="2"/>
      <c r="I185" s="2"/>
      <c r="J185" s="2"/>
      <c r="K185" s="2"/>
      <c r="L185" s="2"/>
      <c r="M185" s="2"/>
      <c r="N185" s="2"/>
      <c r="O185" s="2"/>
      <c r="P185" s="2"/>
      <c r="Q185" s="2"/>
      <c r="R185" s="2"/>
    </row>
    <row r="186" spans="1:27" ht="12.75">
      <c r="A186" s="35" t="s">
        <v>86</v>
      </c>
      <c r="B186" s="3"/>
      <c r="C186" s="2"/>
      <c r="D186" s="2"/>
      <c r="E186" s="22"/>
      <c r="F186" s="2"/>
      <c r="G186" s="2"/>
      <c r="H186" s="2"/>
      <c r="I186" s="2"/>
      <c r="J186" s="2"/>
      <c r="K186" s="2"/>
      <c r="L186" s="2"/>
      <c r="M186" s="2"/>
      <c r="N186" s="2"/>
      <c r="O186" s="2"/>
      <c r="P186" s="2"/>
      <c r="Q186" s="2"/>
      <c r="R186" s="2"/>
    </row>
    <row r="187" spans="1:27" ht="12.75">
      <c r="A187" s="35" t="s">
        <v>89</v>
      </c>
      <c r="B187" s="3"/>
      <c r="C187" s="2"/>
      <c r="D187" s="2"/>
      <c r="E187" s="22"/>
      <c r="F187" s="2"/>
      <c r="G187" s="2"/>
      <c r="H187" s="2"/>
      <c r="I187" s="2"/>
      <c r="J187" s="2"/>
      <c r="K187" s="2"/>
      <c r="L187" s="2"/>
      <c r="M187" s="2"/>
      <c r="N187" s="2"/>
      <c r="O187" s="2"/>
      <c r="P187" s="2"/>
      <c r="Q187" s="2"/>
      <c r="R187" s="2"/>
    </row>
    <row r="188" spans="1:27" ht="12.75">
      <c r="A188" s="35"/>
      <c r="B188" s="3"/>
      <c r="C188" s="2"/>
      <c r="D188" s="2"/>
      <c r="E188" s="158" t="s">
        <v>250</v>
      </c>
      <c r="F188" s="2"/>
      <c r="G188" s="2"/>
      <c r="H188" s="2"/>
      <c r="I188" s="2"/>
      <c r="J188" s="2"/>
      <c r="K188" s="2"/>
      <c r="L188" s="2"/>
      <c r="M188" s="2"/>
      <c r="N188" s="2"/>
      <c r="O188" s="2"/>
      <c r="P188" s="2"/>
      <c r="Q188" s="2"/>
      <c r="R188" s="2"/>
    </row>
    <row r="189" spans="1:27" ht="12.75">
      <c r="A189" s="3"/>
      <c r="B189" s="3" t="s">
        <v>903</v>
      </c>
      <c r="C189" s="2"/>
      <c r="D189" s="22"/>
      <c r="E189" s="2"/>
      <c r="F189" s="2"/>
      <c r="G189" s="22" t="s">
        <v>95</v>
      </c>
      <c r="H189" s="2"/>
      <c r="I189" s="2"/>
      <c r="J189" s="3" t="s">
        <v>892</v>
      </c>
      <c r="K189" s="2"/>
      <c r="L189" s="2"/>
      <c r="M189" s="2"/>
      <c r="N189" s="2"/>
      <c r="O189" s="2"/>
      <c r="P189" s="2"/>
      <c r="Q189" s="2"/>
    </row>
    <row r="190" spans="1:27" ht="12.75">
      <c r="A190" s="3"/>
      <c r="B190" s="3" t="s">
        <v>231</v>
      </c>
      <c r="C190" s="2"/>
      <c r="D190" s="22"/>
      <c r="E190" s="2"/>
      <c r="F190" s="2"/>
      <c r="G190" s="22" t="s">
        <v>109</v>
      </c>
      <c r="H190" s="2"/>
      <c r="I190" s="226">
        <v>2017</v>
      </c>
      <c r="J190" s="22" t="s">
        <v>906</v>
      </c>
      <c r="K190" s="2"/>
      <c r="L190" s="2"/>
      <c r="M190" s="2"/>
      <c r="N190" s="2"/>
      <c r="O190" s="2"/>
      <c r="P190" s="2"/>
      <c r="Q190" s="2"/>
    </row>
    <row r="191" spans="1:27" ht="12.75">
      <c r="A191" s="173" t="s">
        <v>242</v>
      </c>
      <c r="B191" s="3" t="s">
        <v>18</v>
      </c>
      <c r="C191" s="2"/>
      <c r="D191" s="22"/>
      <c r="E191" s="2"/>
      <c r="F191" s="2"/>
      <c r="G191" s="22" t="s">
        <v>96</v>
      </c>
      <c r="H191" s="2"/>
      <c r="I191" s="2"/>
      <c r="J191" s="22" t="s">
        <v>97</v>
      </c>
      <c r="K191" s="2"/>
      <c r="L191" s="2"/>
      <c r="M191" s="2"/>
      <c r="N191" s="2"/>
      <c r="O191" s="2"/>
      <c r="P191" s="2"/>
      <c r="Q191" s="2"/>
    </row>
    <row r="192" spans="1:27" ht="12.75">
      <c r="A192" s="173" t="s">
        <v>249</v>
      </c>
      <c r="B192" s="117" t="s">
        <v>19</v>
      </c>
      <c r="C192" s="107"/>
      <c r="D192" s="107"/>
      <c r="E192" s="107"/>
      <c r="F192" s="107"/>
      <c r="G192" s="123" t="s">
        <v>21</v>
      </c>
      <c r="H192" s="2"/>
      <c r="I192" s="2"/>
      <c r="J192" s="22" t="s">
        <v>93</v>
      </c>
      <c r="K192" s="2"/>
      <c r="L192" s="2"/>
      <c r="M192" s="2"/>
      <c r="N192" s="2"/>
      <c r="O192" s="2"/>
      <c r="P192" s="2"/>
      <c r="Q192" s="2"/>
    </row>
    <row r="193" spans="1:18" ht="12.75">
      <c r="A193" s="174">
        <f>InflateFactr</f>
        <v>1.0209999999999999</v>
      </c>
      <c r="B193" s="117"/>
      <c r="C193" s="107"/>
      <c r="D193" s="107"/>
      <c r="E193" s="107"/>
      <c r="F193" s="107"/>
      <c r="G193" s="107"/>
      <c r="H193" s="2"/>
      <c r="I193" s="2"/>
      <c r="K193" s="2"/>
      <c r="L193" s="2"/>
      <c r="M193" s="2"/>
      <c r="N193" s="2"/>
      <c r="O193" s="2"/>
      <c r="P193" s="2"/>
      <c r="Q193" s="2"/>
    </row>
    <row r="194" spans="1:18" ht="12.75">
      <c r="A194" s="160" t="s">
        <v>251</v>
      </c>
      <c r="B194" s="118" t="s">
        <v>92</v>
      </c>
      <c r="C194" s="119"/>
      <c r="D194" s="119"/>
      <c r="E194" s="119"/>
      <c r="F194" s="119"/>
      <c r="G194" s="119"/>
      <c r="H194" s="2"/>
      <c r="I194" s="2"/>
      <c r="J194" s="118" t="s">
        <v>92</v>
      </c>
      <c r="K194" s="2"/>
      <c r="L194" s="2"/>
      <c r="M194" s="2"/>
      <c r="N194" s="2"/>
      <c r="O194" s="2"/>
      <c r="P194" s="2"/>
      <c r="Q194" s="2"/>
    </row>
    <row r="195" spans="1:18" ht="12.75">
      <c r="A195" s="3"/>
      <c r="B195" s="120">
        <f>C132</f>
        <v>0</v>
      </c>
      <c r="C195" s="120">
        <f>E132</f>
        <v>0.1</v>
      </c>
      <c r="D195" s="120">
        <f>G132</f>
        <v>0.2</v>
      </c>
      <c r="E195" s="120">
        <f>I132</f>
        <v>0.3</v>
      </c>
      <c r="F195" s="120">
        <f>K132</f>
        <v>0.4</v>
      </c>
      <c r="G195" s="120">
        <f>M132</f>
        <v>0.5</v>
      </c>
      <c r="H195" s="2"/>
      <c r="I195" s="2"/>
      <c r="J195" s="120">
        <v>0</v>
      </c>
      <c r="K195" s="120">
        <v>0.1</v>
      </c>
      <c r="L195" s="120">
        <v>0.2</v>
      </c>
      <c r="M195" s="120">
        <v>0.3</v>
      </c>
      <c r="N195" s="120">
        <v>0.4</v>
      </c>
      <c r="O195" s="120">
        <v>0.5</v>
      </c>
      <c r="P195" s="2"/>
      <c r="Q195" s="2"/>
    </row>
    <row r="196" spans="1:18" ht="12.75">
      <c r="A196" s="121" t="s">
        <v>16</v>
      </c>
      <c r="B196" s="2"/>
      <c r="C196" s="2"/>
      <c r="D196" s="22"/>
      <c r="E196" s="2"/>
      <c r="F196" s="2"/>
      <c r="G196" s="2"/>
      <c r="H196" s="2"/>
      <c r="I196" s="121" t="s">
        <v>201</v>
      </c>
      <c r="J196" s="2"/>
      <c r="K196" s="2"/>
      <c r="L196" s="2"/>
      <c r="M196" s="2"/>
      <c r="N196" s="2"/>
      <c r="O196" s="2"/>
      <c r="P196" s="2"/>
      <c r="Q196" s="2"/>
    </row>
    <row r="197" spans="1:18" ht="12.75">
      <c r="A197" s="121" t="s">
        <v>100</v>
      </c>
      <c r="B197" s="399" t="s">
        <v>22</v>
      </c>
      <c r="C197" s="399"/>
      <c r="D197" s="399"/>
      <c r="E197" s="399"/>
      <c r="F197" s="399"/>
      <c r="G197" s="399"/>
      <c r="H197" s="2"/>
      <c r="I197" s="121" t="s">
        <v>101</v>
      </c>
      <c r="J197" s="399" t="s">
        <v>22</v>
      </c>
      <c r="K197" s="399"/>
      <c r="L197" s="399"/>
      <c r="M197" s="399"/>
      <c r="N197" s="399"/>
      <c r="O197" s="399"/>
      <c r="P197" s="2"/>
      <c r="Q197" s="2"/>
    </row>
    <row r="198" spans="1:18" ht="12.75">
      <c r="A198" s="122">
        <f>B135</f>
        <v>20000</v>
      </c>
      <c r="B198" s="245">
        <f>C135</f>
        <v>1014.0070454545455</v>
      </c>
      <c r="C198" s="245">
        <f>E135</f>
        <v>660.62358680792886</v>
      </c>
      <c r="D198" s="245">
        <f>G135</f>
        <v>307.24012816131238</v>
      </c>
      <c r="E198" s="245">
        <f>I135</f>
        <v>-146.24034541067715</v>
      </c>
      <c r="F198" s="245">
        <f>K135</f>
        <v>-559.03877544097668</v>
      </c>
      <c r="G198" s="245">
        <f>M135</f>
        <v>-733.30220827679773</v>
      </c>
      <c r="H198" s="2"/>
      <c r="I198" s="122">
        <v>20000</v>
      </c>
      <c r="J198" s="245">
        <v>1014.0070454545455</v>
      </c>
      <c r="K198" s="245">
        <v>660.62358680792886</v>
      </c>
      <c r="L198" s="245">
        <v>307.24012816131238</v>
      </c>
      <c r="M198" s="245">
        <v>-146.24034541067715</v>
      </c>
      <c r="N198" s="245">
        <v>-559.03877544097668</v>
      </c>
      <c r="O198" s="245">
        <v>-733.30220827679773</v>
      </c>
      <c r="P198" s="2"/>
      <c r="Q198" s="2"/>
    </row>
    <row r="199" spans="1:18" ht="12.75">
      <c r="A199" s="122">
        <f>B138</f>
        <v>50000</v>
      </c>
      <c r="B199" s="245">
        <f>C138</f>
        <v>2132.2662499999997</v>
      </c>
      <c r="C199" s="245">
        <f>E138</f>
        <v>935.34260338345848</v>
      </c>
      <c r="D199" s="245">
        <f>G138</f>
        <v>164.22662313432829</v>
      </c>
      <c r="E199" s="245">
        <f>I138</f>
        <v>232.98363805970166</v>
      </c>
      <c r="F199" s="245">
        <f>K138</f>
        <v>6.9612499999993815</v>
      </c>
      <c r="G199" s="245">
        <f>M138</f>
        <v>0</v>
      </c>
      <c r="H199" s="2"/>
      <c r="I199" s="122">
        <v>50000</v>
      </c>
      <c r="J199" s="245">
        <v>2132.2662499999997</v>
      </c>
      <c r="K199" s="245">
        <v>935.34260338345848</v>
      </c>
      <c r="L199" s="245">
        <v>164.22662313432829</v>
      </c>
      <c r="M199" s="245">
        <v>232.98363805970166</v>
      </c>
      <c r="N199" s="245">
        <v>6.9612499999993815</v>
      </c>
      <c r="O199" s="245">
        <v>0</v>
      </c>
      <c r="P199" s="2"/>
      <c r="Q199" s="2"/>
    </row>
    <row r="200" spans="1:18" ht="12.75">
      <c r="A200" s="122">
        <f>B141</f>
        <v>80000</v>
      </c>
      <c r="B200" s="245">
        <f>C141</f>
        <v>5132.2662500000015</v>
      </c>
      <c r="C200" s="245">
        <f>E141</f>
        <v>2611.5562500000005</v>
      </c>
      <c r="D200" s="245">
        <f>G141</f>
        <v>1670.4262499999995</v>
      </c>
      <c r="E200" s="245">
        <f>I141</f>
        <v>663.46499999999924</v>
      </c>
      <c r="F200" s="245">
        <f>K141</f>
        <v>0</v>
      </c>
      <c r="G200" s="245">
        <f>M141</f>
        <v>0</v>
      </c>
      <c r="H200" s="2"/>
      <c r="I200" s="122">
        <v>80000</v>
      </c>
      <c r="J200" s="245">
        <v>5132.2662500000015</v>
      </c>
      <c r="K200" s="245">
        <v>2611.5562500000005</v>
      </c>
      <c r="L200" s="245">
        <v>1670.4262499999995</v>
      </c>
      <c r="M200" s="245">
        <v>663.46499999999924</v>
      </c>
      <c r="N200" s="245">
        <v>0</v>
      </c>
      <c r="O200" s="245">
        <v>0</v>
      </c>
      <c r="P200" s="147"/>
      <c r="Q200" s="2"/>
    </row>
    <row r="201" spans="1:18" ht="12.75">
      <c r="A201" s="122">
        <f>B145</f>
        <v>120000</v>
      </c>
      <c r="B201" s="245">
        <f>C145</f>
        <v>7471.8872499999998</v>
      </c>
      <c r="C201" s="245">
        <f>E145</f>
        <v>3997.7114291044782</v>
      </c>
      <c r="D201" s="245">
        <f>G145</f>
        <v>2536.5349999999999</v>
      </c>
      <c r="E201" s="245">
        <f>I145</f>
        <v>1336.5350000000035</v>
      </c>
      <c r="F201" s="245">
        <f>K145</f>
        <v>136.53499999999985</v>
      </c>
      <c r="G201" s="245">
        <f>M145</f>
        <v>0</v>
      </c>
      <c r="H201" s="2"/>
      <c r="I201" s="122">
        <v>120000</v>
      </c>
      <c r="J201" s="245">
        <v>7471.8872499999998</v>
      </c>
      <c r="K201" s="245">
        <v>3997.7114291044782</v>
      </c>
      <c r="L201" s="245">
        <v>2536.5349999999999</v>
      </c>
      <c r="M201" s="245">
        <v>1336.5350000000035</v>
      </c>
      <c r="N201" s="245">
        <v>136.53499999999985</v>
      </c>
      <c r="O201" s="245">
        <v>0</v>
      </c>
      <c r="P201" s="147"/>
      <c r="Q201" s="2"/>
    </row>
    <row r="202" spans="1:18" ht="12.75">
      <c r="A202" s="122">
        <f>B147</f>
        <v>140000</v>
      </c>
      <c r="B202" s="245">
        <f>C147</f>
        <v>8071.8872499999998</v>
      </c>
      <c r="C202" s="245">
        <f>E147</f>
        <v>4389.9502350746261</v>
      </c>
      <c r="D202" s="245">
        <f>G147</f>
        <v>2363.0859999999993</v>
      </c>
      <c r="E202" s="245">
        <f>I147</f>
        <v>736.53499999999985</v>
      </c>
      <c r="F202" s="245">
        <f>K147</f>
        <v>0</v>
      </c>
      <c r="G202" s="245">
        <f>M147</f>
        <v>0</v>
      </c>
      <c r="H202" s="2"/>
      <c r="I202" s="122">
        <v>140000</v>
      </c>
      <c r="J202" s="245">
        <v>8071.8872499999998</v>
      </c>
      <c r="K202" s="245">
        <v>4389.9502350746261</v>
      </c>
      <c r="L202" s="245">
        <v>2363.0859999999993</v>
      </c>
      <c r="M202" s="245">
        <v>736.53499999999985</v>
      </c>
      <c r="N202" s="245">
        <v>0</v>
      </c>
      <c r="O202" s="245">
        <v>0</v>
      </c>
      <c r="P202" s="2"/>
      <c r="Q202" s="2"/>
    </row>
    <row r="203" spans="1:18" ht="12.75">
      <c r="A203" s="122">
        <f>B153</f>
        <v>200000</v>
      </c>
      <c r="B203" s="245">
        <f>C153</f>
        <v>9198.4442499999932</v>
      </c>
      <c r="C203" s="245">
        <f>E153</f>
        <v>4536.6042499999967</v>
      </c>
      <c r="D203" s="245">
        <f>G153</f>
        <v>1929.6429999999964</v>
      </c>
      <c r="E203" s="245">
        <f>I153</f>
        <v>393.1079999999929</v>
      </c>
      <c r="F203" s="245">
        <f>K153</f>
        <v>-206.8920000000071</v>
      </c>
      <c r="G203" s="245">
        <f>M153</f>
        <v>-673.44300000000658</v>
      </c>
      <c r="H203" s="2"/>
      <c r="I203" s="122">
        <v>200000</v>
      </c>
      <c r="J203" s="245">
        <v>9198.4442499999932</v>
      </c>
      <c r="K203" s="245">
        <v>4536.6042499999967</v>
      </c>
      <c r="L203" s="245">
        <v>1929.6429999999964</v>
      </c>
      <c r="M203" s="245">
        <v>393.1079999999929</v>
      </c>
      <c r="N203" s="245">
        <v>-206.8920000000071</v>
      </c>
      <c r="O203" s="245">
        <v>-673.44300000000658</v>
      </c>
      <c r="P203" s="2"/>
      <c r="Q203" s="2"/>
    </row>
    <row r="204" spans="1:18" ht="12.75">
      <c r="A204" s="3"/>
      <c r="B204" s="196" t="s">
        <v>585</v>
      </c>
      <c r="C204" s="2"/>
      <c r="D204" s="22"/>
      <c r="E204" s="2"/>
      <c r="F204" s="2"/>
      <c r="G204" s="197" t="s">
        <v>904</v>
      </c>
      <c r="H204" s="2"/>
      <c r="I204" s="2"/>
      <c r="J204" s="2"/>
      <c r="K204" s="2"/>
      <c r="L204" s="2"/>
      <c r="M204" s="22" t="s">
        <v>992</v>
      </c>
      <c r="N204" s="2"/>
      <c r="O204" s="2"/>
      <c r="P204" s="2"/>
      <c r="Q204" s="2"/>
    </row>
    <row r="205" spans="1:18" ht="12.75">
      <c r="A205" s="3" t="s">
        <v>386</v>
      </c>
      <c r="B205" s="2"/>
      <c r="C205" s="2"/>
      <c r="D205" s="22"/>
      <c r="E205" s="2"/>
      <c r="F205" s="2"/>
      <c r="G205" s="2"/>
      <c r="H205" s="2"/>
      <c r="I205" s="2"/>
      <c r="J205" s="2"/>
      <c r="K205" s="2"/>
      <c r="L205" s="2"/>
      <c r="M205" s="2"/>
      <c r="N205" s="2"/>
      <c r="O205" s="2"/>
      <c r="P205" s="2"/>
      <c r="Q205" s="2"/>
    </row>
    <row r="206" spans="1:18" ht="12.75">
      <c r="A206" s="175">
        <f>InflateFactr</f>
        <v>1.0209999999999999</v>
      </c>
      <c r="B206" s="176" t="s">
        <v>254</v>
      </c>
      <c r="C206" s="181"/>
      <c r="D206" s="177"/>
      <c r="E206" s="2" t="s">
        <v>592</v>
      </c>
      <c r="F206" s="2"/>
      <c r="G206" s="2"/>
      <c r="H206" s="2"/>
      <c r="I206" s="2"/>
      <c r="J206" s="2"/>
      <c r="K206" s="2"/>
      <c r="L206" s="2"/>
      <c r="M206" s="2"/>
      <c r="N206" s="2"/>
      <c r="O206" s="2"/>
      <c r="P206" s="2"/>
      <c r="Q206" s="2"/>
    </row>
    <row r="207" spans="1:18" ht="12.75">
      <c r="A207" s="35"/>
      <c r="B207" s="3"/>
      <c r="C207" s="2"/>
      <c r="D207" s="2"/>
      <c r="E207" s="22"/>
      <c r="F207" s="2"/>
      <c r="G207" s="2"/>
      <c r="H207" s="2"/>
      <c r="I207" s="2"/>
      <c r="J207" s="2"/>
      <c r="K207" s="2"/>
      <c r="L207" s="2"/>
      <c r="M207" s="2"/>
      <c r="N207" s="2"/>
      <c r="O207" s="2"/>
      <c r="P207" s="2"/>
      <c r="Q207" s="2"/>
      <c r="R207" s="2"/>
    </row>
    <row r="208" spans="1:18" ht="12.75">
      <c r="A208" s="35" t="s">
        <v>90</v>
      </c>
      <c r="B208" s="3"/>
      <c r="C208" s="2"/>
      <c r="D208" s="2"/>
      <c r="E208" s="22"/>
      <c r="F208" s="2"/>
      <c r="G208" s="2"/>
      <c r="H208" s="2"/>
      <c r="I208" s="2"/>
      <c r="J208" s="2"/>
      <c r="K208" s="2"/>
      <c r="L208" s="2"/>
      <c r="M208" s="2"/>
      <c r="N208" s="2"/>
      <c r="O208" s="2"/>
      <c r="P208" s="2"/>
      <c r="Q208" s="2"/>
      <c r="R208" s="2"/>
    </row>
    <row r="209" spans="1:22" ht="12.75">
      <c r="A209" s="35" t="s">
        <v>87</v>
      </c>
      <c r="B209" s="3"/>
      <c r="C209" s="2"/>
      <c r="D209" s="2"/>
      <c r="E209" s="22"/>
      <c r="F209" s="2"/>
      <c r="G209" s="2"/>
      <c r="H209" s="2"/>
      <c r="I209" s="2"/>
      <c r="J209" s="2"/>
      <c r="K209" s="2"/>
      <c r="L209" s="2"/>
      <c r="M209" s="2"/>
      <c r="N209" s="2"/>
      <c r="O209" s="2"/>
      <c r="P209" s="2"/>
      <c r="Q209" s="2"/>
      <c r="R209" s="2"/>
    </row>
    <row r="210" spans="1:22" ht="12.75">
      <c r="A210" s="35" t="s">
        <v>88</v>
      </c>
      <c r="B210" s="3"/>
      <c r="C210" s="2"/>
      <c r="D210" s="2"/>
      <c r="E210" s="22"/>
      <c r="F210" s="2"/>
      <c r="G210" s="2"/>
      <c r="H210" s="2"/>
      <c r="I210" s="2"/>
      <c r="J210" s="2"/>
      <c r="K210" s="2"/>
      <c r="L210" s="2"/>
      <c r="M210" s="2"/>
      <c r="N210" s="2"/>
      <c r="O210" s="2"/>
      <c r="P210" s="2"/>
      <c r="Q210" s="2"/>
      <c r="R210" s="2"/>
    </row>
    <row r="211" spans="1:22" ht="12.75">
      <c r="A211" s="143"/>
      <c r="B211" s="3"/>
      <c r="C211" s="2"/>
      <c r="D211" s="2"/>
      <c r="E211" s="22"/>
      <c r="F211" s="2"/>
      <c r="G211" s="2"/>
      <c r="H211" s="2"/>
      <c r="I211" s="2"/>
      <c r="J211" s="2"/>
      <c r="K211" s="2"/>
      <c r="L211" s="2"/>
      <c r="M211" s="2"/>
      <c r="N211" s="2"/>
      <c r="O211" s="2"/>
      <c r="P211" s="2"/>
      <c r="Q211" s="2"/>
      <c r="R211" s="2"/>
    </row>
    <row r="212" spans="1:22" ht="12.75">
      <c r="A212" s="113" t="s">
        <v>907</v>
      </c>
      <c r="B212" s="3"/>
      <c r="C212" s="2"/>
      <c r="D212" s="2"/>
      <c r="E212" s="22"/>
      <c r="F212" s="2"/>
      <c r="G212" s="2"/>
      <c r="H212" s="2"/>
      <c r="I212" s="2"/>
      <c r="J212" s="2"/>
      <c r="K212" s="2"/>
      <c r="L212" s="2"/>
      <c r="M212" s="2"/>
      <c r="N212" s="2"/>
      <c r="O212" s="2"/>
      <c r="P212" s="2"/>
      <c r="Q212" s="2"/>
      <c r="R212" s="2"/>
    </row>
    <row r="213" spans="1:22" ht="12.75">
      <c r="A213" s="143"/>
      <c r="B213" s="3"/>
      <c r="C213" s="2"/>
      <c r="D213" s="2"/>
      <c r="E213" s="22"/>
      <c r="F213" s="2"/>
      <c r="G213" s="2"/>
      <c r="H213" s="2"/>
      <c r="I213" s="2"/>
      <c r="J213" s="2"/>
      <c r="K213" s="2"/>
      <c r="L213" s="2"/>
      <c r="M213" s="2"/>
      <c r="N213" s="2"/>
      <c r="O213" s="2"/>
      <c r="P213" s="2"/>
      <c r="Q213" s="2"/>
      <c r="R213" s="2"/>
    </row>
    <row r="214" spans="1:22" ht="18">
      <c r="A214" s="149" t="s">
        <v>908</v>
      </c>
      <c r="B214" s="149"/>
      <c r="C214" s="149"/>
      <c r="D214" s="149"/>
      <c r="E214" s="149"/>
      <c r="F214" s="149"/>
      <c r="G214" s="149"/>
      <c r="H214" s="149"/>
      <c r="I214" s="149"/>
      <c r="J214" s="149"/>
      <c r="K214" s="149"/>
      <c r="L214" s="149"/>
      <c r="M214" s="58"/>
      <c r="N214" s="58"/>
      <c r="O214" s="58"/>
      <c r="P214" s="58"/>
      <c r="Q214" s="58"/>
      <c r="R214" s="58"/>
    </row>
    <row r="215" spans="1:22" ht="18">
      <c r="A215" s="149" t="s">
        <v>187</v>
      </c>
      <c r="B215" s="149"/>
      <c r="C215" s="149"/>
      <c r="D215" s="149"/>
      <c r="E215" s="149"/>
      <c r="F215" s="149"/>
      <c r="G215" s="149"/>
      <c r="H215" s="149"/>
      <c r="I215" s="149"/>
      <c r="J215" s="149"/>
      <c r="K215" s="149"/>
      <c r="L215" s="149"/>
    </row>
    <row r="216" spans="1:22" ht="12.75">
      <c r="A216" s="2"/>
      <c r="B216" s="2"/>
      <c r="C216" s="2"/>
      <c r="D216" s="2"/>
      <c r="E216" s="2"/>
      <c r="F216" s="2"/>
      <c r="G216" s="2"/>
      <c r="H216" s="2"/>
      <c r="I216" s="2"/>
      <c r="J216" s="2"/>
      <c r="K216" s="2"/>
      <c r="L216" s="2"/>
      <c r="M216" s="2"/>
      <c r="N216" s="2"/>
      <c r="O216" s="2"/>
      <c r="P216" s="2"/>
      <c r="Q216" s="2"/>
    </row>
    <row r="217" spans="1:22" ht="12.75">
      <c r="A217" s="143" t="s">
        <v>874</v>
      </c>
    </row>
    <row r="218" spans="1:22" ht="12.75">
      <c r="A218" s="143" t="s">
        <v>875</v>
      </c>
    </row>
    <row r="219" spans="1:22" ht="12.75">
      <c r="A219" s="35"/>
    </row>
    <row r="220" spans="1:22" ht="12.75">
      <c r="B220" s="23" t="s">
        <v>290</v>
      </c>
      <c r="C220" s="1"/>
      <c r="D220" s="1"/>
      <c r="E220" s="1"/>
      <c r="F220" s="1"/>
      <c r="G220" s="1"/>
      <c r="H220" s="1"/>
      <c r="I220" s="1"/>
      <c r="J220" s="1"/>
      <c r="K220" s="1"/>
      <c r="L220" s="1"/>
      <c r="M220" s="2"/>
      <c r="N220" s="2"/>
      <c r="O220" s="2"/>
      <c r="P220" s="2"/>
      <c r="Q220" s="2"/>
    </row>
    <row r="221" spans="1:22" ht="12.75">
      <c r="A221" s="186"/>
      <c r="B221" s="158" t="s">
        <v>250</v>
      </c>
      <c r="C221" s="130"/>
      <c r="D221" s="130"/>
      <c r="E221" s="130"/>
      <c r="F221" s="130"/>
      <c r="G221" s="130"/>
      <c r="H221" s="130"/>
      <c r="I221" s="130"/>
      <c r="J221" s="130"/>
      <c r="K221" s="130"/>
      <c r="L221" s="130"/>
      <c r="M221" s="130"/>
      <c r="N221" s="2"/>
      <c r="O221" s="2"/>
      <c r="P221" s="2"/>
      <c r="Q221" s="2"/>
    </row>
    <row r="222" spans="1:22" ht="12.75">
      <c r="B222" s="2"/>
      <c r="C222" s="96" t="s">
        <v>111</v>
      </c>
      <c r="D222" s="2"/>
      <c r="E222" s="2"/>
      <c r="F222" s="2"/>
      <c r="G222" s="2"/>
      <c r="H222" s="2"/>
      <c r="I222" s="2"/>
      <c r="J222" s="2"/>
      <c r="K222" s="2"/>
      <c r="L222" s="2"/>
      <c r="M222" s="12"/>
      <c r="N222" s="2"/>
      <c r="O222" s="2"/>
      <c r="P222" s="2"/>
      <c r="Q222" s="2"/>
      <c r="R222" s="2"/>
    </row>
    <row r="223" spans="1:22" ht="12.75">
      <c r="B223" s="8"/>
      <c r="C223" s="20">
        <v>0</v>
      </c>
      <c r="D223" s="20">
        <v>0.05</v>
      </c>
      <c r="E223" s="20">
        <v>0.1</v>
      </c>
      <c r="F223" s="20">
        <v>0.15</v>
      </c>
      <c r="G223" s="20">
        <v>0.2</v>
      </c>
      <c r="H223" s="20">
        <v>0.25</v>
      </c>
      <c r="I223" s="20">
        <v>0.3</v>
      </c>
      <c r="J223" s="20">
        <v>0.35</v>
      </c>
      <c r="K223" s="20">
        <v>0.4</v>
      </c>
      <c r="L223" s="20">
        <v>0.45</v>
      </c>
      <c r="M223" s="20">
        <v>0.5</v>
      </c>
      <c r="N223" s="2"/>
      <c r="O223" s="2"/>
      <c r="P223" s="2"/>
      <c r="Q223" s="2"/>
      <c r="R223" s="2"/>
    </row>
    <row r="224" spans="1:22" ht="12.75">
      <c r="A224" s="173" t="s">
        <v>242</v>
      </c>
      <c r="B224" s="183">
        <v>1E-3</v>
      </c>
      <c r="C224" s="244">
        <f t="shared" ref="C224:M224" si="24">C133/$B224</f>
        <v>0</v>
      </c>
      <c r="D224" s="244">
        <f t="shared" si="24"/>
        <v>0</v>
      </c>
      <c r="E224" s="244">
        <f t="shared" si="24"/>
        <v>0</v>
      </c>
      <c r="F224" s="244">
        <f t="shared" si="24"/>
        <v>0</v>
      </c>
      <c r="G224" s="244">
        <f t="shared" si="24"/>
        <v>0</v>
      </c>
      <c r="H224" s="244">
        <f t="shared" si="24"/>
        <v>0</v>
      </c>
      <c r="I224" s="244">
        <f t="shared" si="24"/>
        <v>0</v>
      </c>
      <c r="J224" s="244">
        <f t="shared" si="24"/>
        <v>0</v>
      </c>
      <c r="K224" s="244">
        <f t="shared" si="24"/>
        <v>0</v>
      </c>
      <c r="L224" s="244">
        <f t="shared" si="24"/>
        <v>0</v>
      </c>
      <c r="M224" s="244">
        <f t="shared" si="24"/>
        <v>0</v>
      </c>
      <c r="N224" s="2"/>
      <c r="O224" s="188" t="s">
        <v>319</v>
      </c>
      <c r="P224" s="161"/>
      <c r="Q224" s="161"/>
      <c r="R224" s="161"/>
      <c r="S224" s="161"/>
      <c r="T224" s="161"/>
      <c r="U224" s="161"/>
      <c r="V224" s="161"/>
    </row>
    <row r="225" spans="1:22" ht="12.75">
      <c r="A225" s="173" t="s">
        <v>249</v>
      </c>
      <c r="B225" s="183">
        <v>10000</v>
      </c>
      <c r="C225" s="244">
        <f t="shared" ref="C225:M225" si="25">C134/$B225</f>
        <v>1.1613537313432841E-2</v>
      </c>
      <c r="D225" s="244">
        <f t="shared" si="25"/>
        <v>3.9729806980136912E-3</v>
      </c>
      <c r="E225" s="244">
        <f t="shared" si="25"/>
        <v>-3.6675759174054404E-3</v>
      </c>
      <c r="F225" s="244">
        <f t="shared" si="25"/>
        <v>-1.1308132532824595E-2</v>
      </c>
      <c r="G225" s="244">
        <f t="shared" si="25"/>
        <v>-1.5338345864661653E-2</v>
      </c>
      <c r="H225" s="244">
        <f t="shared" si="25"/>
        <v>-1.9172932330827064E-2</v>
      </c>
      <c r="I225" s="244">
        <f t="shared" si="25"/>
        <v>-2.3007518796992473E-2</v>
      </c>
      <c r="J225" s="244">
        <f t="shared" si="25"/>
        <v>-2.4620729323308284E-2</v>
      </c>
      <c r="K225" s="244">
        <f t="shared" si="25"/>
        <v>-2.4620729323308273E-2</v>
      </c>
      <c r="L225" s="244">
        <f t="shared" si="25"/>
        <v>-2.4620729323308284E-2</v>
      </c>
      <c r="M225" s="244">
        <f t="shared" si="25"/>
        <v>-2.4620729323308273E-2</v>
      </c>
      <c r="N225" s="2"/>
      <c r="O225" s="195" t="s">
        <v>316</v>
      </c>
      <c r="P225" s="161"/>
      <c r="Q225" s="161"/>
      <c r="R225" s="161"/>
      <c r="S225" s="161"/>
      <c r="T225" s="161"/>
      <c r="U225" s="161"/>
      <c r="V225" s="161"/>
    </row>
    <row r="226" spans="1:22" ht="12.75">
      <c r="A226" s="174">
        <f>InflateFactr</f>
        <v>1.0209999999999999</v>
      </c>
      <c r="B226" s="183">
        <v>20000</v>
      </c>
      <c r="C226" s="244">
        <f t="shared" ref="C226:M226" si="26">C135/$B226</f>
        <v>5.0700352272727275E-2</v>
      </c>
      <c r="D226" s="244">
        <f t="shared" si="26"/>
        <v>4.1865765806561865E-2</v>
      </c>
      <c r="E226" s="244">
        <f t="shared" si="26"/>
        <v>3.3031179340396441E-2</v>
      </c>
      <c r="F226" s="244">
        <f t="shared" si="26"/>
        <v>2.4196592874231034E-2</v>
      </c>
      <c r="G226" s="244">
        <f t="shared" si="26"/>
        <v>1.5362006408065619E-2</v>
      </c>
      <c r="H226" s="244">
        <f t="shared" si="26"/>
        <v>5.3285393448852855E-3</v>
      </c>
      <c r="I226" s="244">
        <f t="shared" si="26"/>
        <v>-7.3120172705338571E-3</v>
      </c>
      <c r="J226" s="244">
        <f t="shared" si="26"/>
        <v>-1.914596862279511E-2</v>
      </c>
      <c r="K226" s="244">
        <f t="shared" si="26"/>
        <v>-2.7951938772048834E-2</v>
      </c>
      <c r="L226" s="244">
        <f t="shared" si="26"/>
        <v>-3.475711041383988E-2</v>
      </c>
      <c r="M226" s="244">
        <f t="shared" si="26"/>
        <v>-3.6665110413839887E-2</v>
      </c>
      <c r="N226" s="2"/>
      <c r="O226" s="158" t="s">
        <v>250</v>
      </c>
    </row>
    <row r="227" spans="1:22" ht="12.75">
      <c r="A227" s="160" t="s">
        <v>251</v>
      </c>
      <c r="B227" s="183">
        <v>30000</v>
      </c>
      <c r="C227" s="244">
        <f t="shared" ref="C227:M227" si="27">C136/$B227</f>
        <v>5.1829291666666645E-2</v>
      </c>
      <c r="D227" s="244">
        <f t="shared" si="27"/>
        <v>4.049470520050124E-2</v>
      </c>
      <c r="E227" s="244">
        <f t="shared" si="27"/>
        <v>2.9160118734335841E-2</v>
      </c>
      <c r="F227" s="244">
        <f t="shared" si="27"/>
        <v>1.7825532268170421E-2</v>
      </c>
      <c r="G227" s="244">
        <f t="shared" si="27"/>
        <v>6.4909458020050046E-3</v>
      </c>
      <c r="H227" s="244">
        <f t="shared" si="27"/>
        <v>-3.027708333333328E-3</v>
      </c>
      <c r="I227" s="244">
        <f t="shared" si="27"/>
        <v>-9.1938426616915338E-3</v>
      </c>
      <c r="J227" s="244">
        <f t="shared" si="27"/>
        <v>-1.182249751243781E-2</v>
      </c>
      <c r="K227" s="244">
        <f t="shared" si="27"/>
        <v>-8.411194029850742E-3</v>
      </c>
      <c r="L227" s="244">
        <f t="shared" si="27"/>
        <v>-4.6052238805970131E-3</v>
      </c>
      <c r="M227" s="244">
        <f t="shared" si="27"/>
        <v>-1.5985074626865602E-3</v>
      </c>
      <c r="N227" s="2"/>
      <c r="P227" s="96" t="s">
        <v>267</v>
      </c>
    </row>
    <row r="228" spans="1:22" ht="12.75">
      <c r="B228" s="183">
        <v>40000</v>
      </c>
      <c r="C228" s="244">
        <f t="shared" ref="C228:M228" si="28">C137/$B228</f>
        <v>5.1371968749999997E-2</v>
      </c>
      <c r="D228" s="244">
        <f t="shared" si="28"/>
        <v>4.0037382283834584E-2</v>
      </c>
      <c r="E228" s="244">
        <f t="shared" si="28"/>
        <v>2.8702795817669165E-2</v>
      </c>
      <c r="F228" s="244">
        <f t="shared" si="28"/>
        <v>1.7368209351503752E-2</v>
      </c>
      <c r="G228" s="244">
        <f t="shared" si="28"/>
        <v>8.3542187499999841E-3</v>
      </c>
      <c r="H228" s="244">
        <f t="shared" si="28"/>
        <v>3.7576030783581984E-3</v>
      </c>
      <c r="I228" s="244">
        <f t="shared" si="28"/>
        <v>3.5175732276119275E-3</v>
      </c>
      <c r="J228" s="244">
        <f t="shared" si="28"/>
        <v>4.823543376865678E-3</v>
      </c>
      <c r="K228" s="244">
        <f t="shared" si="28"/>
        <v>4.8259687500000039E-3</v>
      </c>
      <c r="L228" s="244">
        <f t="shared" si="28"/>
        <v>2.3259687500000042E-3</v>
      </c>
      <c r="M228" s="244">
        <f t="shared" si="28"/>
        <v>0</v>
      </c>
      <c r="N228" s="2"/>
      <c r="P228" s="193">
        <v>0</v>
      </c>
      <c r="Q228" s="193">
        <v>0.1</v>
      </c>
      <c r="R228" s="193">
        <v>0.2</v>
      </c>
      <c r="S228" s="193">
        <v>0.3</v>
      </c>
      <c r="T228" s="193">
        <v>0.4</v>
      </c>
      <c r="U228" s="193">
        <v>0.5</v>
      </c>
    </row>
    <row r="229" spans="1:22" ht="12.75">
      <c r="B229" s="183">
        <v>50000</v>
      </c>
      <c r="C229" s="244">
        <f t="shared" ref="C229:M229" si="29">C138/$B229</f>
        <v>4.2645324999999991E-2</v>
      </c>
      <c r="D229" s="244">
        <f t="shared" si="29"/>
        <v>3.004143853383457E-2</v>
      </c>
      <c r="E229" s="244">
        <f t="shared" si="29"/>
        <v>1.8706852067669168E-2</v>
      </c>
      <c r="F229" s="244">
        <f t="shared" si="29"/>
        <v>8.4618249999999905E-3</v>
      </c>
      <c r="G229" s="244">
        <f t="shared" si="29"/>
        <v>3.2845324626865659E-3</v>
      </c>
      <c r="H229" s="244">
        <f t="shared" si="29"/>
        <v>3.353702611940298E-3</v>
      </c>
      <c r="I229" s="244">
        <f t="shared" si="29"/>
        <v>4.6596727611940333E-3</v>
      </c>
      <c r="J229" s="244">
        <f t="shared" si="29"/>
        <v>2.6392249999999877E-3</v>
      </c>
      <c r="K229" s="244">
        <f t="shared" si="29"/>
        <v>1.3922499999998762E-4</v>
      </c>
      <c r="L229" s="244">
        <f t="shared" si="29"/>
        <v>0</v>
      </c>
      <c r="M229" s="244">
        <f t="shared" si="29"/>
        <v>0</v>
      </c>
      <c r="N229" s="226">
        <v>2017</v>
      </c>
      <c r="O229" s="194">
        <v>20000</v>
      </c>
      <c r="P229" s="244">
        <f>P138/$O229</f>
        <v>5.0700352272727275E-2</v>
      </c>
      <c r="Q229" s="244">
        <f>Q138/$O229</f>
        <v>3.3031179340396441E-2</v>
      </c>
      <c r="R229" s="244">
        <f>R138/$O229</f>
        <v>1.5362006408065619E-2</v>
      </c>
      <c r="S229" s="244">
        <f>S138/$O229</f>
        <v>-7.3120172705338571E-3</v>
      </c>
      <c r="T229" s="244">
        <f>T138/$O229</f>
        <v>-2.7951938772048834E-2</v>
      </c>
      <c r="U229" s="244">
        <f>U138/$O229</f>
        <v>-3.6665110413839887E-2</v>
      </c>
    </row>
    <row r="230" spans="1:22" ht="12.75">
      <c r="B230" s="183">
        <v>60000</v>
      </c>
      <c r="C230" s="244">
        <f t="shared" ref="C230:M230" si="30">C139/$B230</f>
        <v>5.2204437500000013E-2</v>
      </c>
      <c r="D230" s="244">
        <f t="shared" si="30"/>
        <v>3.5869851033834596E-2</v>
      </c>
      <c r="E230" s="244">
        <f t="shared" si="30"/>
        <v>1.953526456766919E-2</v>
      </c>
      <c r="F230" s="244">
        <f t="shared" si="30"/>
        <v>6.6928703358209076E-3</v>
      </c>
      <c r="G230" s="244">
        <f t="shared" si="30"/>
        <v>2.5770904850746321E-3</v>
      </c>
      <c r="H230" s="244">
        <f t="shared" si="30"/>
        <v>3.8830606343283761E-3</v>
      </c>
      <c r="I230" s="244">
        <f t="shared" si="30"/>
        <v>1.7826875000000048E-3</v>
      </c>
      <c r="J230" s="244">
        <f t="shared" si="30"/>
        <v>0</v>
      </c>
      <c r="K230" s="244">
        <f t="shared" si="30"/>
        <v>0</v>
      </c>
      <c r="L230" s="244">
        <f t="shared" si="30"/>
        <v>0</v>
      </c>
      <c r="M230" s="244">
        <f t="shared" si="30"/>
        <v>0</v>
      </c>
      <c r="N230" s="2"/>
      <c r="O230" s="183">
        <v>40000</v>
      </c>
      <c r="P230" s="244">
        <f>P139/$O230</f>
        <v>5.1371968749999997E-2</v>
      </c>
      <c r="Q230" s="244">
        <f>Q139/$O230</f>
        <v>2.8702795817669165E-2</v>
      </c>
      <c r="R230" s="244">
        <f>R139/$O230</f>
        <v>8.3542187499999841E-3</v>
      </c>
      <c r="S230" s="244">
        <f>S139/$O230</f>
        <v>3.5175732276119275E-3</v>
      </c>
      <c r="T230" s="244">
        <f>T139/$O230</f>
        <v>4.8259687500000039E-3</v>
      </c>
      <c r="U230" s="244">
        <f>U139/$O230</f>
        <v>0</v>
      </c>
      <c r="V230" s="128"/>
    </row>
    <row r="231" spans="1:22" ht="12.75">
      <c r="B231" s="183">
        <v>70000</v>
      </c>
      <c r="C231" s="244">
        <f t="shared" ref="C231:M231" si="31">C140/$B231</f>
        <v>5.9032374999999998E-2</v>
      </c>
      <c r="D231" s="244">
        <f t="shared" si="31"/>
        <v>4.2697788533834588E-2</v>
      </c>
      <c r="E231" s="244">
        <f t="shared" si="31"/>
        <v>2.6593660714285722E-2</v>
      </c>
      <c r="F231" s="244">
        <f t="shared" si="31"/>
        <v>1.6296447494669505E-2</v>
      </c>
      <c r="G231" s="244">
        <f t="shared" si="31"/>
        <v>1.2433274786780385E-2</v>
      </c>
      <c r="H231" s="244">
        <f t="shared" si="31"/>
        <v>6.3632321428571358E-3</v>
      </c>
      <c r="I231" s="244">
        <f t="shared" si="31"/>
        <v>0</v>
      </c>
      <c r="J231" s="244">
        <f t="shared" si="31"/>
        <v>0</v>
      </c>
      <c r="K231" s="244">
        <f t="shared" si="31"/>
        <v>0</v>
      </c>
      <c r="L231" s="244">
        <f t="shared" si="31"/>
        <v>0</v>
      </c>
      <c r="M231" s="244">
        <f t="shared" si="31"/>
        <v>0</v>
      </c>
      <c r="N231" s="2"/>
      <c r="O231" s="183">
        <v>60000</v>
      </c>
      <c r="P231" s="244">
        <f>P140/$O231</f>
        <v>5.2204437500000013E-2</v>
      </c>
      <c r="Q231" s="244">
        <f>Q140/$O231</f>
        <v>1.953526456766919E-2</v>
      </c>
      <c r="R231" s="244">
        <f>R140/$O231</f>
        <v>2.5770904850746321E-3</v>
      </c>
      <c r="S231" s="244">
        <f>S140/$O231</f>
        <v>1.7826875000000048E-3</v>
      </c>
      <c r="T231" s="244">
        <f>T140/$O231</f>
        <v>0</v>
      </c>
      <c r="U231" s="244">
        <f>U140/$O231</f>
        <v>0</v>
      </c>
    </row>
    <row r="232" spans="1:22" ht="12.75">
      <c r="B232" s="183">
        <v>80000</v>
      </c>
      <c r="C232" s="244">
        <f t="shared" ref="C232:M232" si="32">C141/$B232</f>
        <v>6.415332812500002E-2</v>
      </c>
      <c r="D232" s="244">
        <f t="shared" si="32"/>
        <v>4.7818741658834582E-2</v>
      </c>
      <c r="E232" s="244">
        <f t="shared" si="32"/>
        <v>3.2644453125000007E-2</v>
      </c>
      <c r="F232" s="244">
        <f t="shared" si="32"/>
        <v>2.5226130363805974E-2</v>
      </c>
      <c r="G232" s="244">
        <f t="shared" si="32"/>
        <v>2.0880328124999993E-2</v>
      </c>
      <c r="H232" s="244">
        <f t="shared" si="32"/>
        <v>1.3380328124999993E-2</v>
      </c>
      <c r="I232" s="244">
        <f t="shared" si="32"/>
        <v>8.2933124999999899E-3</v>
      </c>
      <c r="J232" s="244">
        <f t="shared" si="32"/>
        <v>3.2933124999999903E-3</v>
      </c>
      <c r="K232" s="244">
        <f t="shared" si="32"/>
        <v>0</v>
      </c>
      <c r="L232" s="244">
        <f t="shared" si="32"/>
        <v>0</v>
      </c>
      <c r="M232" s="244">
        <f t="shared" si="32"/>
        <v>0</v>
      </c>
      <c r="N232" s="2"/>
      <c r="O232" s="183">
        <v>80000</v>
      </c>
      <c r="P232" s="244">
        <f>P141/$O232</f>
        <v>6.415332812500002E-2</v>
      </c>
      <c r="Q232" s="244">
        <f>Q141/$O232</f>
        <v>3.2644453125000007E-2</v>
      </c>
      <c r="R232" s="244">
        <f>R141/$O232</f>
        <v>2.0880328124999993E-2</v>
      </c>
      <c r="S232" s="244">
        <f>S141/$O232</f>
        <v>8.2933124999999899E-3</v>
      </c>
      <c r="T232" s="244">
        <f>T141/$O232</f>
        <v>0</v>
      </c>
      <c r="U232" s="244">
        <f>U141/$O232</f>
        <v>0</v>
      </c>
    </row>
    <row r="233" spans="1:22" ht="12.75">
      <c r="A233" s="226">
        <v>2017</v>
      </c>
      <c r="B233" s="183">
        <v>90000</v>
      </c>
      <c r="C233" s="244">
        <f t="shared" ref="C233:M233" si="33">C142/$B233</f>
        <v>6.8136291666666696E-2</v>
      </c>
      <c r="D233" s="244">
        <f t="shared" si="33"/>
        <v>5.1801705200501279E-2</v>
      </c>
      <c r="E233" s="244">
        <f t="shared" si="33"/>
        <v>3.77952468905473E-2</v>
      </c>
      <c r="F233" s="244">
        <f t="shared" si="33"/>
        <v>3.2302994817578798E-2</v>
      </c>
      <c r="G233" s="244">
        <f t="shared" si="33"/>
        <v>2.6338069444444449E-2</v>
      </c>
      <c r="H233" s="244">
        <f t="shared" si="33"/>
        <v>2.0149611111111111E-2</v>
      </c>
      <c r="I233" s="244">
        <f t="shared" si="33"/>
        <v>1.5149611111111112E-2</v>
      </c>
      <c r="J233" s="244">
        <f t="shared" si="33"/>
        <v>1.0149611111111113E-2</v>
      </c>
      <c r="K233" s="244">
        <f t="shared" si="33"/>
        <v>5.1496111111111126E-3</v>
      </c>
      <c r="L233" s="244">
        <f t="shared" si="33"/>
        <v>1.4961111111111273E-4</v>
      </c>
      <c r="M233" s="244">
        <f t="shared" si="33"/>
        <v>0</v>
      </c>
      <c r="N233" s="2"/>
      <c r="O233" s="183">
        <v>120000</v>
      </c>
      <c r="P233" s="244">
        <f>P142/$O233</f>
        <v>6.2265727083333333E-2</v>
      </c>
      <c r="Q233" s="244">
        <f>Q142/$O233</f>
        <v>3.3314261909203988E-2</v>
      </c>
      <c r="R233" s="244">
        <f>R142/$O233</f>
        <v>2.1137791666666666E-2</v>
      </c>
      <c r="S233" s="244">
        <f>S142/$O233</f>
        <v>1.1137791666666695E-2</v>
      </c>
      <c r="T233" s="244">
        <f>T142/$O233</f>
        <v>1.1377916666666654E-3</v>
      </c>
      <c r="U233" s="244">
        <f>U142/$O233</f>
        <v>0</v>
      </c>
    </row>
    <row r="234" spans="1:22" ht="12.75">
      <c r="B234" s="183">
        <v>100000</v>
      </c>
      <c r="C234" s="244">
        <f t="shared" ref="C234:M234" si="34">C143/$B234</f>
        <v>7.0053362500000008E-2</v>
      </c>
      <c r="D234" s="244">
        <f t="shared" si="34"/>
        <v>5.3718776033834584E-2</v>
      </c>
      <c r="E234" s="244">
        <f t="shared" si="34"/>
        <v>4.1007616231343309E-2</v>
      </c>
      <c r="F234" s="244">
        <f t="shared" si="34"/>
        <v>3.6695186380597045E-2</v>
      </c>
      <c r="G234" s="244">
        <f t="shared" si="34"/>
        <v>2.9434962500000019E-2</v>
      </c>
      <c r="H234" s="244">
        <f t="shared" si="34"/>
        <v>2.4365349999999997E-2</v>
      </c>
      <c r="I234" s="244">
        <f t="shared" si="34"/>
        <v>1.936535E-2</v>
      </c>
      <c r="J234" s="244">
        <f t="shared" si="34"/>
        <v>1.4365349999999999E-2</v>
      </c>
      <c r="K234" s="244">
        <f t="shared" si="34"/>
        <v>9.365349999999998E-3</v>
      </c>
      <c r="L234" s="244">
        <f t="shared" si="34"/>
        <v>4.3653499999999987E-3</v>
      </c>
      <c r="M234" s="244">
        <f t="shared" si="34"/>
        <v>0</v>
      </c>
      <c r="N234" s="2"/>
      <c r="O234" s="194">
        <v>200000</v>
      </c>
      <c r="P234" s="244">
        <f>P143/$O234</f>
        <v>4.5992221249999965E-2</v>
      </c>
      <c r="Q234" s="244">
        <f>Q143/$O234</f>
        <v>2.2683021249999984E-2</v>
      </c>
      <c r="R234" s="244">
        <f>R143/$O234</f>
        <v>9.6482149999999826E-3</v>
      </c>
      <c r="S234" s="244">
        <f>S143/$O234</f>
        <v>1.9655399999999644E-3</v>
      </c>
      <c r="T234" s="244">
        <f>T143/$O234</f>
        <v>-1.0344600000000354E-3</v>
      </c>
      <c r="U234" s="244">
        <f>U143/$O234</f>
        <v>-3.3672150000000328E-3</v>
      </c>
    </row>
    <row r="235" spans="1:22" ht="12.75">
      <c r="B235" s="183">
        <v>110000</v>
      </c>
      <c r="C235" s="244">
        <f t="shared" ref="C235:M235" si="35">C144/$B235</f>
        <v>6.5198974999999992E-2</v>
      </c>
      <c r="D235" s="244">
        <f t="shared" si="35"/>
        <v>4.7364388533834595E-2</v>
      </c>
      <c r="E235" s="244">
        <f t="shared" si="35"/>
        <v>3.6045827510176404E-2</v>
      </c>
      <c r="F235" s="244">
        <f t="shared" si="35"/>
        <v>3.1531784090909128E-2</v>
      </c>
      <c r="G235" s="244">
        <f t="shared" si="35"/>
        <v>2.4877590909090926E-2</v>
      </c>
      <c r="H235" s="244">
        <f t="shared" si="35"/>
        <v>1.9877590909090925E-2</v>
      </c>
      <c r="I235" s="244">
        <f t="shared" si="35"/>
        <v>1.4877590909090924E-2</v>
      </c>
      <c r="J235" s="244">
        <f t="shared" si="35"/>
        <v>9.877590909090907E-3</v>
      </c>
      <c r="K235" s="244">
        <f t="shared" si="35"/>
        <v>4.8775909090909078E-3</v>
      </c>
      <c r="L235" s="244">
        <f t="shared" si="35"/>
        <v>0</v>
      </c>
      <c r="M235" s="244">
        <f t="shared" si="35"/>
        <v>0</v>
      </c>
      <c r="N235" s="2"/>
      <c r="O235" s="183">
        <v>600000</v>
      </c>
      <c r="P235" s="244">
        <f>P144/$O235</f>
        <v>2.5025475749999995E-2</v>
      </c>
      <c r="Q235" s="244">
        <f>Q144/$O235</f>
        <v>-1.250084666666662E-3</v>
      </c>
      <c r="R235" s="244">
        <f>R144/$O235</f>
        <v>-1.507249966666665E-2</v>
      </c>
      <c r="S235" s="244">
        <f>S144/$O235</f>
        <v>-2.477182833333335E-2</v>
      </c>
      <c r="T235" s="244">
        <f>T144/$O235</f>
        <v>-2.6962915833333344E-2</v>
      </c>
      <c r="U235" s="244">
        <f>U144/$O235</f>
        <v>-2.6962915833333344E-2</v>
      </c>
      <c r="V235" s="128"/>
    </row>
    <row r="236" spans="1:22" ht="12.75">
      <c r="B236" s="183">
        <v>120000</v>
      </c>
      <c r="C236" s="244">
        <f t="shared" ref="C236:M236" si="36">C145/$B236</f>
        <v>6.2265727083333333E-2</v>
      </c>
      <c r="D236" s="244">
        <f t="shared" si="36"/>
        <v>4.4431140617167908E-2</v>
      </c>
      <c r="E236" s="244">
        <f t="shared" si="36"/>
        <v>3.3314261909203988E-2</v>
      </c>
      <c r="F236" s="244">
        <f t="shared" si="36"/>
        <v>2.7029135416666669E-2</v>
      </c>
      <c r="G236" s="244">
        <f t="shared" si="36"/>
        <v>2.1137791666666666E-2</v>
      </c>
      <c r="H236" s="244">
        <f t="shared" si="36"/>
        <v>1.6137791666666696E-2</v>
      </c>
      <c r="I236" s="244">
        <f t="shared" si="36"/>
        <v>1.1137791666666695E-2</v>
      </c>
      <c r="J236" s="244">
        <f t="shared" si="36"/>
        <v>6.1377916666666959E-3</v>
      </c>
      <c r="K236" s="244">
        <f t="shared" si="36"/>
        <v>1.1377916666666654E-3</v>
      </c>
      <c r="L236" s="244">
        <f t="shared" si="36"/>
        <v>0</v>
      </c>
      <c r="M236" s="244">
        <f t="shared" si="36"/>
        <v>0</v>
      </c>
      <c r="N236" s="2"/>
      <c r="O236" s="3" t="s">
        <v>268</v>
      </c>
      <c r="V236" s="128"/>
    </row>
    <row r="237" spans="1:22" ht="12.75">
      <c r="B237" s="183">
        <v>130000</v>
      </c>
      <c r="C237" s="244">
        <f t="shared" ref="C237:M237" si="37">C146/$B237</f>
        <v>5.9783748076923077E-2</v>
      </c>
      <c r="D237" s="244">
        <f t="shared" si="37"/>
        <v>4.1949161610757658E-2</v>
      </c>
      <c r="E237" s="244">
        <f t="shared" si="37"/>
        <v>3.2260237169919631E-2</v>
      </c>
      <c r="F237" s="244">
        <f t="shared" si="37"/>
        <v>2.4615748076923075E-2</v>
      </c>
      <c r="G237" s="244">
        <f t="shared" si="37"/>
        <v>1.7973346153846152E-2</v>
      </c>
      <c r="H237" s="244">
        <f t="shared" si="37"/>
        <v>1.2973346153846153E-2</v>
      </c>
      <c r="I237" s="244">
        <f t="shared" si="37"/>
        <v>7.9733461538461815E-3</v>
      </c>
      <c r="J237" s="244">
        <f t="shared" si="37"/>
        <v>2.9733461538461806E-3</v>
      </c>
      <c r="K237" s="244">
        <f t="shared" si="37"/>
        <v>0</v>
      </c>
      <c r="L237" s="244">
        <f t="shared" si="37"/>
        <v>0</v>
      </c>
      <c r="M237" s="244">
        <f t="shared" si="37"/>
        <v>0</v>
      </c>
      <c r="N237" s="2"/>
      <c r="O237" s="196" t="s">
        <v>271</v>
      </c>
      <c r="R237" s="128"/>
      <c r="S237" s="128"/>
    </row>
    <row r="238" spans="1:22" ht="12.75">
      <c r="B238" s="183">
        <v>140000</v>
      </c>
      <c r="C238" s="244">
        <f t="shared" ref="C238:M238" si="38">C147/$B238</f>
        <v>5.7656337500000002E-2</v>
      </c>
      <c r="D238" s="244">
        <f t="shared" si="38"/>
        <v>3.9936980357142861E-2</v>
      </c>
      <c r="E238" s="244">
        <f t="shared" si="38"/>
        <v>3.1356787393390186E-2</v>
      </c>
      <c r="F238" s="244">
        <f t="shared" si="38"/>
        <v>2.3379185714285711E-2</v>
      </c>
      <c r="G238" s="244">
        <f t="shared" si="38"/>
        <v>1.6879185714285708E-2</v>
      </c>
      <c r="H238" s="244">
        <f t="shared" si="38"/>
        <v>1.037918571428571E-2</v>
      </c>
      <c r="I238" s="244">
        <f t="shared" si="38"/>
        <v>5.2609642857142846E-3</v>
      </c>
      <c r="J238" s="244">
        <f t="shared" si="38"/>
        <v>2.6096428571431064E-4</v>
      </c>
      <c r="K238" s="244">
        <f t="shared" si="38"/>
        <v>0</v>
      </c>
      <c r="L238" s="244">
        <f t="shared" si="38"/>
        <v>0</v>
      </c>
      <c r="M238" s="244">
        <f t="shared" si="38"/>
        <v>0</v>
      </c>
      <c r="N238" s="2"/>
      <c r="O238" s="197" t="s">
        <v>270</v>
      </c>
    </row>
    <row r="239" spans="1:22" ht="12.75">
      <c r="B239" s="183">
        <v>150000</v>
      </c>
      <c r="C239" s="244">
        <f t="shared" ref="C239:M239" si="39">C148/$B239</f>
        <v>5.5812581666666666E-2</v>
      </c>
      <c r="D239" s="244">
        <f t="shared" si="39"/>
        <v>3.8341181666666668E-2</v>
      </c>
      <c r="E239" s="244">
        <f t="shared" si="39"/>
        <v>3.0573797587064667E-2</v>
      </c>
      <c r="F239" s="244">
        <f t="shared" si="39"/>
        <v>2.2520573333333328E-2</v>
      </c>
      <c r="G239" s="244">
        <f t="shared" si="39"/>
        <v>1.6020573333333329E-2</v>
      </c>
      <c r="H239" s="244">
        <f t="shared" si="39"/>
        <v>9.5205733333333289E-3</v>
      </c>
      <c r="I239" s="244">
        <f t="shared" si="39"/>
        <v>3.0205733333333287E-3</v>
      </c>
      <c r="J239" s="244">
        <f t="shared" si="39"/>
        <v>0</v>
      </c>
      <c r="K239" s="244">
        <f t="shared" si="39"/>
        <v>0</v>
      </c>
      <c r="L239" s="244">
        <f t="shared" si="39"/>
        <v>0</v>
      </c>
      <c r="M239" s="244">
        <f t="shared" si="39"/>
        <v>0</v>
      </c>
      <c r="N239" s="2"/>
      <c r="O239" s="165" t="s">
        <v>991</v>
      </c>
    </row>
    <row r="240" spans="1:22" ht="12.75">
      <c r="B240" s="183">
        <v>160000</v>
      </c>
      <c r="C240" s="244">
        <f t="shared" ref="C240:M240" si="40">C149/$B240</f>
        <v>5.4199295312499979E-2</v>
      </c>
      <c r="D240" s="244">
        <f t="shared" si="40"/>
        <v>3.6944857812499982E-2</v>
      </c>
      <c r="E240" s="244">
        <f t="shared" si="40"/>
        <v>2.9562795312499973E-2</v>
      </c>
      <c r="F240" s="244">
        <f t="shared" si="40"/>
        <v>2.1769287499999974E-2</v>
      </c>
      <c r="G240" s="244">
        <f t="shared" si="40"/>
        <v>1.5269287499999973E-2</v>
      </c>
      <c r="H240" s="244">
        <f t="shared" si="40"/>
        <v>8.7692874999999726E-3</v>
      </c>
      <c r="I240" s="244">
        <f t="shared" si="40"/>
        <v>2.2692874999999729E-3</v>
      </c>
      <c r="J240" s="244">
        <f t="shared" si="40"/>
        <v>0</v>
      </c>
      <c r="K240" s="244">
        <f t="shared" si="40"/>
        <v>0</v>
      </c>
      <c r="L240" s="244">
        <f t="shared" si="40"/>
        <v>0</v>
      </c>
      <c r="M240" s="244">
        <f t="shared" si="40"/>
        <v>0</v>
      </c>
      <c r="N240" s="2"/>
      <c r="O240" s="158" t="s">
        <v>250</v>
      </c>
    </row>
    <row r="241" spans="1:18" ht="12.75">
      <c r="B241" s="183">
        <v>170000</v>
      </c>
      <c r="C241" s="244">
        <f t="shared" ref="C241:M241" si="41">C150/$B241</f>
        <v>5.2775807352941156E-2</v>
      </c>
      <c r="D241" s="244">
        <f t="shared" si="41"/>
        <v>3.5724314815627718E-2</v>
      </c>
      <c r="E241" s="244">
        <f t="shared" si="41"/>
        <v>2.852968970588235E-2</v>
      </c>
      <c r="F241" s="244">
        <f t="shared" si="41"/>
        <v>2.1106388235294093E-2</v>
      </c>
      <c r="G241" s="244">
        <f t="shared" si="41"/>
        <v>1.4606388235294093E-2</v>
      </c>
      <c r="H241" s="244">
        <f t="shared" si="41"/>
        <v>8.1063882352940923E-3</v>
      </c>
      <c r="I241" s="244">
        <f t="shared" si="41"/>
        <v>2.5679470588235048E-3</v>
      </c>
      <c r="J241" s="244">
        <f t="shared" si="41"/>
        <v>1.067947058823505E-3</v>
      </c>
      <c r="K241" s="244">
        <f t="shared" si="41"/>
        <v>0</v>
      </c>
      <c r="L241" s="244">
        <f t="shared" si="41"/>
        <v>0</v>
      </c>
      <c r="M241" s="244">
        <f t="shared" si="41"/>
        <v>0</v>
      </c>
      <c r="N241" s="2"/>
      <c r="O241" s="175">
        <f>InflateFactr</f>
        <v>1.0209999999999999</v>
      </c>
      <c r="P241" s="176" t="s">
        <v>254</v>
      </c>
      <c r="Q241" s="177"/>
      <c r="R241" s="177"/>
    </row>
    <row r="242" spans="1:18" ht="12.75">
      <c r="B242" s="183">
        <v>180000</v>
      </c>
      <c r="C242" s="244">
        <f t="shared" ref="C242:M242" si="42">C151/$B242</f>
        <v>5.1102468055555517E-2</v>
      </c>
      <c r="D242" s="244">
        <f t="shared" si="42"/>
        <v>3.4431945667495814E-2</v>
      </c>
      <c r="E242" s="244">
        <f t="shared" si="42"/>
        <v>2.7203356944444427E-2</v>
      </c>
      <c r="F242" s="244">
        <f t="shared" si="42"/>
        <v>2.0109127777777756E-2</v>
      </c>
      <c r="G242" s="244">
        <f t="shared" si="42"/>
        <v>1.3609127777777758E-2</v>
      </c>
      <c r="H242" s="244">
        <f t="shared" si="42"/>
        <v>7.1091277777777379E-3</v>
      </c>
      <c r="I242" s="244">
        <f t="shared" si="42"/>
        <v>3.183933333333294E-3</v>
      </c>
      <c r="J242" s="244">
        <f t="shared" si="42"/>
        <v>1.6839333333332938E-3</v>
      </c>
      <c r="K242" s="244">
        <f t="shared" si="42"/>
        <v>1.8393333333329388E-4</v>
      </c>
      <c r="L242" s="244">
        <f t="shared" si="42"/>
        <v>-4.0801666666670321E-4</v>
      </c>
      <c r="M242" s="244">
        <f t="shared" si="42"/>
        <v>-4.0801666666668299E-4</v>
      </c>
      <c r="N242" s="2"/>
      <c r="O242" s="2"/>
      <c r="P242" s="2"/>
      <c r="Q242" s="2"/>
      <c r="R242" s="2"/>
    </row>
    <row r="243" spans="1:18" ht="12.75">
      <c r="B243" s="183">
        <v>190000</v>
      </c>
      <c r="C243" s="244">
        <f t="shared" ref="C243:M243" si="43">C152/$B243</f>
        <v>4.8412864473684175E-2</v>
      </c>
      <c r="D243" s="244">
        <f t="shared" si="43"/>
        <v>3.2083210113904123E-2</v>
      </c>
      <c r="E243" s="244">
        <f t="shared" si="43"/>
        <v>2.4824232894736824E-2</v>
      </c>
      <c r="F243" s="244">
        <f t="shared" si="43"/>
        <v>1.8024436842105206E-2</v>
      </c>
      <c r="G243" s="244">
        <f t="shared" si="43"/>
        <v>1.1524436842105244E-2</v>
      </c>
      <c r="H243" s="244">
        <f t="shared" si="43"/>
        <v>5.0244368421052061E-3</v>
      </c>
      <c r="I243" s="244">
        <f t="shared" si="43"/>
        <v>2.5426736842104891E-3</v>
      </c>
      <c r="J243" s="244">
        <f t="shared" si="43"/>
        <v>1.0426736842104889E-3</v>
      </c>
      <c r="K243" s="244">
        <f t="shared" si="43"/>
        <v>-4.5732631578951106E-4</v>
      </c>
      <c r="L243" s="244">
        <f t="shared" si="43"/>
        <v>-1.957326315789511E-3</v>
      </c>
      <c r="M243" s="244">
        <f t="shared" si="43"/>
        <v>-1.965489473684245E-3</v>
      </c>
      <c r="N243" s="2"/>
      <c r="O243" s="2"/>
      <c r="P243" s="2"/>
      <c r="Q243" s="2"/>
      <c r="R243" s="2"/>
    </row>
    <row r="244" spans="1:18" ht="12.75">
      <c r="B244" s="183">
        <v>200000</v>
      </c>
      <c r="C244" s="244">
        <f t="shared" ref="C244:M244" si="44">C153/$B244</f>
        <v>4.5992221249999965E-2</v>
      </c>
      <c r="D244" s="244">
        <f t="shared" si="44"/>
        <v>2.9969348115671601E-2</v>
      </c>
      <c r="E244" s="244">
        <f t="shared" si="44"/>
        <v>2.2683021249999984E-2</v>
      </c>
      <c r="F244" s="244">
        <f t="shared" si="44"/>
        <v>1.6148214999999945E-2</v>
      </c>
      <c r="G244" s="244">
        <f t="shared" si="44"/>
        <v>9.6482149999999826E-3</v>
      </c>
      <c r="H244" s="244">
        <f t="shared" si="44"/>
        <v>3.4655399999999645E-3</v>
      </c>
      <c r="I244" s="244">
        <f t="shared" si="44"/>
        <v>1.9655399999999644E-3</v>
      </c>
      <c r="J244" s="244">
        <f t="shared" si="44"/>
        <v>4.6553999999996451E-4</v>
      </c>
      <c r="K244" s="244">
        <f t="shared" si="44"/>
        <v>-1.0344600000000354E-3</v>
      </c>
      <c r="L244" s="244">
        <f t="shared" si="44"/>
        <v>-2.5344600000000357E-3</v>
      </c>
      <c r="M244" s="244">
        <f t="shared" si="44"/>
        <v>-3.3672150000000328E-3</v>
      </c>
      <c r="N244" s="2"/>
      <c r="O244" s="2"/>
      <c r="P244" s="2"/>
      <c r="Q244" s="2"/>
      <c r="R244" s="2"/>
    </row>
    <row r="245" spans="1:18" ht="12.75">
      <c r="B245" s="183">
        <v>210000</v>
      </c>
      <c r="C245" s="244">
        <f t="shared" ref="C245:M245" si="45">C154/$B245</f>
        <v>4.4684722619047636E-2</v>
      </c>
      <c r="D245" s="244">
        <f t="shared" si="45"/>
        <v>2.8056806307746939E-2</v>
      </c>
      <c r="E245" s="244">
        <f t="shared" si="45"/>
        <v>2.0950680952380934E-2</v>
      </c>
      <c r="F245" s="244">
        <f t="shared" si="45"/>
        <v>1.44506809523809E-2</v>
      </c>
      <c r="G245" s="244">
        <f t="shared" si="45"/>
        <v>7.9506809523808997E-3</v>
      </c>
      <c r="H245" s="244">
        <f t="shared" si="45"/>
        <v>2.9433714285713947E-3</v>
      </c>
      <c r="I245" s="244">
        <f t="shared" si="45"/>
        <v>1.4433714285713947E-3</v>
      </c>
      <c r="J245" s="244">
        <f t="shared" si="45"/>
        <v>-5.6628571428605247E-5</v>
      </c>
      <c r="K245" s="244">
        <f t="shared" si="45"/>
        <v>-1.5566285714286052E-3</v>
      </c>
      <c r="L245" s="244">
        <f t="shared" si="45"/>
        <v>-3.0566285714286054E-3</v>
      </c>
      <c r="M245" s="244">
        <f t="shared" si="45"/>
        <v>-4.4778142857143221E-3</v>
      </c>
      <c r="N245" s="2"/>
      <c r="O245" s="2"/>
      <c r="P245" s="2"/>
      <c r="Q245" s="2"/>
      <c r="R245" s="2"/>
    </row>
    <row r="246" spans="1:18" ht="12.75">
      <c r="B246" s="183">
        <v>220000</v>
      </c>
      <c r="C246" s="244">
        <f t="shared" ref="C246:M246" si="46">C155/$B246</f>
        <v>4.4926326136363652E-2</v>
      </c>
      <c r="D246" s="244">
        <f t="shared" si="46"/>
        <v>2.7106802391451856E-2</v>
      </c>
      <c r="E246" s="244">
        <f t="shared" si="46"/>
        <v>1.9407468181818165E-2</v>
      </c>
      <c r="F246" s="244">
        <f t="shared" si="46"/>
        <v>1.2907468181818132E-2</v>
      </c>
      <c r="G246" s="244">
        <f t="shared" si="46"/>
        <v>6.4074681818181321E-3</v>
      </c>
      <c r="H246" s="244">
        <f t="shared" si="46"/>
        <v>2.4686727272726951E-3</v>
      </c>
      <c r="I246" s="244">
        <f t="shared" si="46"/>
        <v>9.6867272727269504E-4</v>
      </c>
      <c r="J246" s="244">
        <f t="shared" si="46"/>
        <v>-5.3132727272730499E-4</v>
      </c>
      <c r="K246" s="244">
        <f t="shared" si="46"/>
        <v>-2.031327272727305E-3</v>
      </c>
      <c r="L246" s="244">
        <f t="shared" si="46"/>
        <v>-3.5313272727273051E-3</v>
      </c>
      <c r="M246" s="244">
        <f t="shared" si="46"/>
        <v>-4.2742772727273077E-3</v>
      </c>
      <c r="N246" s="2"/>
      <c r="O246" s="2"/>
      <c r="P246" s="2"/>
      <c r="Q246" s="2"/>
      <c r="R246" s="2"/>
    </row>
    <row r="247" spans="1:18" ht="12.75">
      <c r="B247" s="183">
        <v>230000</v>
      </c>
      <c r="C247" s="244">
        <f t="shared" ref="C247:M247" si="47">C156/$B247</f>
        <v>4.5146920652173933E-2</v>
      </c>
      <c r="D247" s="244">
        <f t="shared" si="47"/>
        <v>2.7767635772225848E-2</v>
      </c>
      <c r="E247" s="244">
        <f t="shared" si="47"/>
        <v>1.8152132608695682E-2</v>
      </c>
      <c r="F247" s="244">
        <f t="shared" si="47"/>
        <v>1.149844782608694E-2</v>
      </c>
      <c r="G247" s="244">
        <f t="shared" si="47"/>
        <v>4.9984478260869094E-3</v>
      </c>
      <c r="H247" s="244">
        <f t="shared" si="47"/>
        <v>2.0352521739130124E-3</v>
      </c>
      <c r="I247" s="244">
        <f t="shared" si="47"/>
        <v>5.3525217391301263E-4</v>
      </c>
      <c r="J247" s="244">
        <f t="shared" si="47"/>
        <v>-9.647478260869874E-4</v>
      </c>
      <c r="K247" s="244">
        <f t="shared" si="47"/>
        <v>-2.4647478260869872E-3</v>
      </c>
      <c r="L247" s="244">
        <f t="shared" si="47"/>
        <v>-3.9647478260869872E-3</v>
      </c>
      <c r="M247" s="244">
        <f t="shared" si="47"/>
        <v>-4.0884391304348159E-3</v>
      </c>
      <c r="N247" s="2"/>
      <c r="O247" s="2"/>
      <c r="P247" s="2"/>
      <c r="Q247" s="2"/>
      <c r="R247" s="2"/>
    </row>
    <row r="248" spans="1:18" ht="12.75">
      <c r="B248" s="183">
        <v>240000</v>
      </c>
      <c r="C248" s="244">
        <f t="shared" ref="C248:M248" si="48">C157/$B248</f>
        <v>4.5349132291666684E-2</v>
      </c>
      <c r="D248" s="244">
        <f t="shared" si="48"/>
        <v>2.8373399704602009E-2</v>
      </c>
      <c r="E248" s="244">
        <f t="shared" si="48"/>
        <v>1.8729127083333363E-2</v>
      </c>
      <c r="F248" s="244">
        <f t="shared" si="48"/>
        <v>1.0206845833333318E-2</v>
      </c>
      <c r="G248" s="244">
        <f t="shared" si="48"/>
        <v>3.7068458333332881E-3</v>
      </c>
      <c r="H248" s="244">
        <f t="shared" si="48"/>
        <v>1.6379499999999705E-3</v>
      </c>
      <c r="I248" s="244">
        <f t="shared" si="48"/>
        <v>1.3794999999997042E-4</v>
      </c>
      <c r="J248" s="244">
        <f t="shared" si="48"/>
        <v>-1.3620500000000296E-3</v>
      </c>
      <c r="K248" s="244">
        <f t="shared" si="48"/>
        <v>-2.8620500000000296E-3</v>
      </c>
      <c r="L248" s="244">
        <f t="shared" si="48"/>
        <v>-3.9180875000000316E-3</v>
      </c>
      <c r="M248" s="244">
        <f t="shared" si="48"/>
        <v>-3.9180875000000316E-3</v>
      </c>
      <c r="N248" s="2"/>
      <c r="O248" s="2"/>
      <c r="P248" s="2"/>
      <c r="Q248" s="2"/>
      <c r="R248" s="2"/>
    </row>
    <row r="249" spans="1:18" ht="12.75">
      <c r="B249" s="3" t="s">
        <v>112</v>
      </c>
      <c r="C249" s="2"/>
      <c r="D249" s="2"/>
      <c r="E249" s="196" t="s">
        <v>578</v>
      </c>
      <c r="F249" s="2"/>
      <c r="G249" s="2"/>
      <c r="H249" s="2"/>
      <c r="I249" s="2"/>
      <c r="J249" s="197" t="s">
        <v>579</v>
      </c>
      <c r="K249" s="2"/>
      <c r="L249" s="2"/>
      <c r="M249" s="2"/>
      <c r="N249" s="2"/>
      <c r="O249" s="2"/>
      <c r="P249" s="2"/>
      <c r="Q249" s="2"/>
      <c r="R249" s="2"/>
    </row>
    <row r="250" spans="1:18" ht="12.75">
      <c r="E250" s="165" t="s">
        <v>989</v>
      </c>
    </row>
    <row r="252" spans="1:18" ht="18">
      <c r="A252" s="149" t="s">
        <v>909</v>
      </c>
      <c r="B252" s="149"/>
      <c r="C252" s="149"/>
      <c r="D252" s="149"/>
      <c r="E252" s="149"/>
      <c r="F252" s="149"/>
      <c r="G252" s="149"/>
      <c r="H252" s="149"/>
      <c r="I252" s="149"/>
      <c r="J252" s="149"/>
      <c r="K252" s="149"/>
      <c r="L252" s="149"/>
      <c r="M252" s="58"/>
      <c r="N252" s="58"/>
      <c r="O252" s="58"/>
      <c r="P252" s="58"/>
      <c r="Q252" s="58"/>
    </row>
    <row r="253" spans="1:18" ht="18">
      <c r="A253" s="149" t="s">
        <v>187</v>
      </c>
      <c r="B253" s="149"/>
      <c r="C253" s="149"/>
      <c r="D253" s="149"/>
      <c r="E253" s="149"/>
      <c r="F253" s="149"/>
      <c r="G253" s="149"/>
      <c r="H253" s="149"/>
      <c r="I253" s="149"/>
      <c r="J253" s="149"/>
      <c r="K253" s="149"/>
      <c r="L253" s="149"/>
    </row>
    <row r="254" spans="1:18" ht="12.75">
      <c r="A254" s="179" t="s">
        <v>257</v>
      </c>
      <c r="B254" s="2"/>
      <c r="C254" s="2"/>
      <c r="D254" s="2"/>
      <c r="E254" s="2"/>
      <c r="F254" s="2"/>
      <c r="G254" s="2"/>
      <c r="H254" s="2"/>
      <c r="I254" s="2"/>
      <c r="J254" s="2"/>
      <c r="K254" s="2"/>
      <c r="L254" s="2"/>
      <c r="M254" s="2"/>
      <c r="N254" s="2"/>
      <c r="O254" s="2"/>
      <c r="P254" s="2"/>
      <c r="Q254" s="2"/>
    </row>
    <row r="255" spans="1:18" ht="12.75">
      <c r="A255" s="143" t="s">
        <v>877</v>
      </c>
    </row>
    <row r="256" spans="1:18" ht="12.75">
      <c r="A256" s="143" t="s">
        <v>241</v>
      </c>
    </row>
    <row r="257" spans="1:22" ht="12.75">
      <c r="A257" s="143" t="s">
        <v>239</v>
      </c>
    </row>
    <row r="258" spans="1:22" ht="12.75">
      <c r="A258" s="143" t="s">
        <v>240</v>
      </c>
    </row>
    <row r="259" spans="1:22" ht="12.75">
      <c r="A259" s="321" t="s">
        <v>570</v>
      </c>
      <c r="G259" s="322" t="s">
        <v>571</v>
      </c>
      <c r="M259" s="143" t="s">
        <v>993</v>
      </c>
    </row>
    <row r="260" spans="1:22" ht="12.75">
      <c r="A260" s="35"/>
    </row>
    <row r="261" spans="1:22" ht="12.75">
      <c r="B261" s="23" t="s">
        <v>291</v>
      </c>
      <c r="C261" s="1"/>
      <c r="D261" s="1"/>
      <c r="E261" s="1"/>
      <c r="F261" s="1"/>
      <c r="G261" s="1"/>
      <c r="H261" s="1"/>
      <c r="I261" s="1"/>
      <c r="J261" s="1"/>
      <c r="K261" s="1"/>
      <c r="L261" s="1"/>
      <c r="M261" s="2"/>
      <c r="N261" s="2"/>
      <c r="O261" s="2"/>
      <c r="P261" s="2"/>
      <c r="Q261" s="2"/>
    </row>
    <row r="262" spans="1:22" ht="12.75">
      <c r="A262" s="186"/>
      <c r="B262" s="158" t="s">
        <v>250</v>
      </c>
      <c r="C262" s="130"/>
      <c r="D262" s="130"/>
      <c r="E262" s="130"/>
      <c r="F262" s="130"/>
      <c r="G262" s="130"/>
      <c r="H262" s="130"/>
      <c r="I262" s="130"/>
      <c r="J262" s="130"/>
      <c r="K262" s="130"/>
      <c r="L262" s="130"/>
      <c r="M262" s="130"/>
      <c r="N262" s="2"/>
      <c r="O262" s="2"/>
      <c r="P262" s="2"/>
      <c r="Q262" s="2"/>
    </row>
    <row r="263" spans="1:22" ht="12.75">
      <c r="A263" s="330" t="s">
        <v>257</v>
      </c>
      <c r="B263" s="2"/>
      <c r="C263" s="96" t="s">
        <v>111</v>
      </c>
      <c r="D263" s="2"/>
      <c r="E263" s="2"/>
      <c r="F263" s="2"/>
      <c r="G263" s="2"/>
      <c r="H263" s="2"/>
      <c r="I263" s="2"/>
      <c r="J263" s="2"/>
      <c r="K263" s="2"/>
      <c r="L263" s="2"/>
      <c r="M263" s="12"/>
      <c r="N263" s="2"/>
      <c r="O263" s="2"/>
      <c r="P263" s="2"/>
      <c r="Q263" s="2"/>
    </row>
    <row r="264" spans="1:22" ht="12.75">
      <c r="B264" s="202">
        <f>M115</f>
        <v>0.13679265325290144</v>
      </c>
      <c r="C264" s="20">
        <v>0</v>
      </c>
      <c r="D264" s="20">
        <v>0.05</v>
      </c>
      <c r="E264" s="20">
        <v>0.1</v>
      </c>
      <c r="F264" s="20">
        <v>0.15</v>
      </c>
      <c r="G264" s="20">
        <v>0.2</v>
      </c>
      <c r="H264" s="20">
        <v>0.25</v>
      </c>
      <c r="I264" s="20">
        <v>0.3</v>
      </c>
      <c r="J264" s="20">
        <v>0.35</v>
      </c>
      <c r="K264" s="20">
        <v>0.4</v>
      </c>
      <c r="L264" s="20">
        <v>0.45</v>
      </c>
      <c r="M264" s="20">
        <v>0.5</v>
      </c>
      <c r="N264" s="2"/>
      <c r="O264" s="2"/>
      <c r="P264" s="2"/>
      <c r="Q264" s="2"/>
    </row>
    <row r="265" spans="1:22" ht="12.75">
      <c r="A265" s="173" t="s">
        <v>242</v>
      </c>
      <c r="B265" s="183">
        <v>1E-3</v>
      </c>
      <c r="C265" s="244">
        <f t="dataTable" ref="C265:M289" dt2D="1" dtr="1" r1="C111" r2="F111" ca="1"/>
        <v>0</v>
      </c>
      <c r="D265" s="244">
        <v>0</v>
      </c>
      <c r="E265" s="244">
        <v>0</v>
      </c>
      <c r="F265" s="244">
        <v>1.7671432468207362E-16</v>
      </c>
      <c r="G265" s="244">
        <v>0</v>
      </c>
      <c r="H265" s="244">
        <v>0</v>
      </c>
      <c r="I265" s="244">
        <v>0</v>
      </c>
      <c r="J265" s="244">
        <v>0</v>
      </c>
      <c r="K265" s="244">
        <v>0</v>
      </c>
      <c r="L265" s="244">
        <v>1.7671432468207362E-16</v>
      </c>
      <c r="M265" s="244">
        <v>0</v>
      </c>
      <c r="N265" s="2"/>
      <c r="O265" s="188" t="s">
        <v>298</v>
      </c>
      <c r="P265" s="161"/>
      <c r="Q265" s="161"/>
      <c r="R265" s="161"/>
      <c r="S265" s="161"/>
      <c r="T265" s="161"/>
      <c r="U265" s="161"/>
      <c r="V265" s="161"/>
    </row>
    <row r="266" spans="1:22" ht="12.75">
      <c r="A266" s="173" t="s">
        <v>249</v>
      </c>
      <c r="B266" s="183">
        <v>10000</v>
      </c>
      <c r="C266" s="244">
        <v>0.2230327305685092</v>
      </c>
      <c r="D266" s="244">
        <v>7.6299297075410347E-2</v>
      </c>
      <c r="E266" s="244">
        <v>-7.0434136417688184E-2</v>
      </c>
      <c r="F266" s="244">
        <v>-0.21716756991078714</v>
      </c>
      <c r="G266" s="244">
        <v>-0.29456599382884247</v>
      </c>
      <c r="H266" s="244">
        <v>-0.36820749228605304</v>
      </c>
      <c r="I266" s="244">
        <v>-0.44184899074326356</v>
      </c>
      <c r="J266" s="244">
        <v>-0.47282996914421249</v>
      </c>
      <c r="K266" s="244">
        <v>-0.47282996914421227</v>
      </c>
      <c r="L266" s="244">
        <v>-0.47282996914421249</v>
      </c>
      <c r="M266" s="244">
        <v>-0.47282996914421227</v>
      </c>
      <c r="N266" s="2"/>
      <c r="O266" s="195" t="s">
        <v>269</v>
      </c>
      <c r="P266" s="161"/>
      <c r="Q266" s="161"/>
      <c r="R266" s="161"/>
      <c r="S266" s="161"/>
      <c r="T266" s="161"/>
      <c r="U266" s="161"/>
      <c r="V266" s="161"/>
    </row>
    <row r="267" spans="1:22" ht="12.75">
      <c r="A267" s="174">
        <f>InflateFactr</f>
        <v>1.0209999999999999</v>
      </c>
      <c r="B267" s="183">
        <v>20000</v>
      </c>
      <c r="C267" s="244">
        <v>13.369104088072003</v>
      </c>
      <c r="D267" s="244">
        <v>11.039524494504336</v>
      </c>
      <c r="E267" s="244">
        <v>8.7099449009366641</v>
      </c>
      <c r="F267" s="244">
        <v>6.3803653073689972</v>
      </c>
      <c r="G267" s="244">
        <v>4.0507857138013286</v>
      </c>
      <c r="H267" s="244">
        <v>1.4050749934824143</v>
      </c>
      <c r="I267" s="244">
        <v>-1.9280954786606423</v>
      </c>
      <c r="J267" s="244">
        <v>-5.0485733512900417</v>
      </c>
      <c r="K267" s="244">
        <v>-7.3706071487781939</v>
      </c>
      <c r="L267" s="244">
        <v>-9.1650532213992673</v>
      </c>
      <c r="M267" s="244">
        <v>-9.6681710392563787</v>
      </c>
      <c r="N267" s="158" t="s">
        <v>250</v>
      </c>
      <c r="O267" s="158" t="s">
        <v>250</v>
      </c>
    </row>
    <row r="268" spans="1:22" ht="12.75">
      <c r="A268" s="160" t="s">
        <v>251</v>
      </c>
      <c r="B268" s="183">
        <v>30000</v>
      </c>
      <c r="C268" s="244">
        <v>1.7743275858134004</v>
      </c>
      <c r="D268" s="244">
        <v>1.3862985621862298</v>
      </c>
      <c r="E268" s="244">
        <v>0.99826953855905953</v>
      </c>
      <c r="F268" s="244">
        <v>0.61024051493188858</v>
      </c>
      <c r="G268" s="244">
        <v>0.22221149130471757</v>
      </c>
      <c r="H268" s="244">
        <v>-0.1036507782545187</v>
      </c>
      <c r="I268" s="244">
        <v>-0.31474265091604209</v>
      </c>
      <c r="J268" s="244">
        <v>-0.40473220441520708</v>
      </c>
      <c r="K268" s="244">
        <v>-0.28794940306682743</v>
      </c>
      <c r="L268" s="244">
        <v>-0.15765555552527658</v>
      </c>
      <c r="M268" s="244">
        <v>-5.4723415967451151E-2</v>
      </c>
      <c r="N268" s="2"/>
      <c r="O268" s="8"/>
      <c r="P268" s="96" t="s">
        <v>267</v>
      </c>
    </row>
    <row r="269" spans="1:22" ht="12.75">
      <c r="B269" s="183">
        <v>40000</v>
      </c>
      <c r="C269" s="244">
        <v>1.0951643376396349</v>
      </c>
      <c r="D269" s="244">
        <v>0.85352993697950419</v>
      </c>
      <c r="E269" s="244">
        <v>0.61189553631937332</v>
      </c>
      <c r="F269" s="244">
        <v>0.37026113565924262</v>
      </c>
      <c r="G269" s="244">
        <v>0.17809795237486106</v>
      </c>
      <c r="H269" s="244">
        <v>8.0105804518593809E-2</v>
      </c>
      <c r="I269" s="244">
        <v>7.4988770094907634E-2</v>
      </c>
      <c r="J269" s="244">
        <v>0.10282986648046553</v>
      </c>
      <c r="K269" s="244">
        <v>0.10288157137375295</v>
      </c>
      <c r="L269" s="244">
        <v>4.9585758292828595E-2</v>
      </c>
      <c r="M269" s="244">
        <v>0</v>
      </c>
      <c r="N269" s="2"/>
      <c r="O269" s="199">
        <f>M115</f>
        <v>0.13679265325290144</v>
      </c>
      <c r="P269" s="193">
        <v>0</v>
      </c>
      <c r="Q269" s="193">
        <v>0.1</v>
      </c>
      <c r="R269" s="193">
        <v>0.2</v>
      </c>
      <c r="S269" s="193">
        <v>0.3</v>
      </c>
      <c r="T269" s="193">
        <v>0.4</v>
      </c>
      <c r="U269" s="193">
        <v>0.5</v>
      </c>
    </row>
    <row r="270" spans="1:22" ht="12.75">
      <c r="B270" s="183">
        <v>50000</v>
      </c>
      <c r="C270" s="244">
        <v>0.63415055774934392</v>
      </c>
      <c r="D270" s="244">
        <v>0.4467264583356752</v>
      </c>
      <c r="E270" s="244">
        <v>0.27817728373384126</v>
      </c>
      <c r="F270" s="244">
        <v>0.12583022976908576</v>
      </c>
      <c r="G270" s="244">
        <v>4.8842120283020755E-2</v>
      </c>
      <c r="H270" s="244">
        <v>4.9870704042878598E-2</v>
      </c>
      <c r="I270" s="244">
        <v>6.929092650696464E-2</v>
      </c>
      <c r="J270" s="244">
        <v>3.924617776452647E-2</v>
      </c>
      <c r="K270" s="244">
        <v>2.0703233332761465E-3</v>
      </c>
      <c r="L270" s="244">
        <v>0</v>
      </c>
      <c r="M270" s="244">
        <v>0</v>
      </c>
      <c r="N270" s="226">
        <v>2017</v>
      </c>
      <c r="O270" s="194">
        <v>20000</v>
      </c>
      <c r="P270" s="246">
        <f t="dataTable" ref="P270:U276" dt2D="1" dtr="1" r1="C111" r2="F111" ca="1"/>
        <v>13.369104088072003</v>
      </c>
      <c r="Q270" s="246">
        <v>8.7099449009366641</v>
      </c>
      <c r="R270" s="246">
        <v>4.0507857138013286</v>
      </c>
      <c r="S270" s="246">
        <v>-1.9280954786606423</v>
      </c>
      <c r="T270" s="246">
        <v>-7.3706071487781939</v>
      </c>
      <c r="U270" s="246">
        <v>-9.6681710392563787</v>
      </c>
      <c r="V270" s="128"/>
    </row>
    <row r="271" spans="1:22" ht="12.75">
      <c r="B271" s="183">
        <v>60000</v>
      </c>
      <c r="C271" s="244">
        <v>0.64418144547005896</v>
      </c>
      <c r="D271" s="244">
        <v>0.44261931732855581</v>
      </c>
      <c r="E271" s="244">
        <v>0.2410571891870526</v>
      </c>
      <c r="F271" s="244">
        <v>8.2587287474801166E-2</v>
      </c>
      <c r="G271" s="244">
        <v>3.1800244448233192E-2</v>
      </c>
      <c r="H271" s="244">
        <v>4.79153829072392E-2</v>
      </c>
      <c r="I271" s="244">
        <v>2.1997635939883631E-2</v>
      </c>
      <c r="J271" s="244">
        <v>1.8704655507348553E-16</v>
      </c>
      <c r="K271" s="244">
        <v>1.8704655507348553E-16</v>
      </c>
      <c r="L271" s="244">
        <v>1.8704655507348553E-16</v>
      </c>
      <c r="M271" s="244">
        <v>0</v>
      </c>
      <c r="N271" s="2"/>
      <c r="O271" s="183">
        <v>40000</v>
      </c>
      <c r="P271" s="244">
        <v>1.0951643376396349</v>
      </c>
      <c r="Q271" s="244">
        <v>0.61189553631937332</v>
      </c>
      <c r="R271" s="244">
        <v>0.17809795237486106</v>
      </c>
      <c r="S271" s="244">
        <v>7.4988770094907634E-2</v>
      </c>
      <c r="T271" s="244">
        <v>0.10288157137375295</v>
      </c>
      <c r="U271" s="244">
        <v>0</v>
      </c>
      <c r="V271" s="128"/>
    </row>
    <row r="272" spans="1:22" ht="12.75">
      <c r="B272" s="183">
        <v>70000</v>
      </c>
      <c r="C272" s="244">
        <v>0.64948256533798776</v>
      </c>
      <c r="D272" s="244">
        <v>0.46976712746545957</v>
      </c>
      <c r="E272" s="244">
        <v>0.29258722832077066</v>
      </c>
      <c r="F272" s="244">
        <v>0.17929582749692477</v>
      </c>
      <c r="G272" s="244">
        <v>0.13679265325290144</v>
      </c>
      <c r="H272" s="244">
        <v>7.0009182859134392E-2</v>
      </c>
      <c r="I272" s="244">
        <v>0</v>
      </c>
      <c r="J272" s="244">
        <v>-1.4294842498805337E-16</v>
      </c>
      <c r="K272" s="244">
        <v>-1.4294842498805337E-16</v>
      </c>
      <c r="L272" s="244">
        <v>-1.4294842498805337E-16</v>
      </c>
      <c r="M272" s="244">
        <v>0</v>
      </c>
      <c r="N272" s="2"/>
      <c r="O272" s="183">
        <v>60000</v>
      </c>
      <c r="P272" s="244">
        <v>0.64418144547005896</v>
      </c>
      <c r="Q272" s="244">
        <v>0.2410571891870526</v>
      </c>
      <c r="R272" s="244">
        <v>3.1800244448233192E-2</v>
      </c>
      <c r="S272" s="244">
        <v>2.1997635939883631E-2</v>
      </c>
      <c r="T272" s="244">
        <v>1.8704655507348553E-16</v>
      </c>
      <c r="U272" s="244">
        <v>0</v>
      </c>
    </row>
    <row r="273" spans="1:22" ht="12.75">
      <c r="B273" s="183">
        <v>80000</v>
      </c>
      <c r="C273" s="244">
        <v>0.65276097399044009</v>
      </c>
      <c r="D273" s="244">
        <v>0.48655633764469003</v>
      </c>
      <c r="E273" s="244">
        <v>0.3321577483204074</v>
      </c>
      <c r="F273" s="244">
        <v>0.25667621474295571</v>
      </c>
      <c r="G273" s="244">
        <v>0.21245761868437707</v>
      </c>
      <c r="H273" s="244">
        <v>0.13614501810675428</v>
      </c>
      <c r="I273" s="244">
        <v>8.4384565903720746E-2</v>
      </c>
      <c r="J273" s="244">
        <v>3.3509498851972221E-2</v>
      </c>
      <c r="K273" s="244">
        <v>-1.1567650983976938E-16</v>
      </c>
      <c r="L273" s="244">
        <v>-1.1567650983976938E-16</v>
      </c>
      <c r="M273" s="244">
        <v>0</v>
      </c>
      <c r="N273" s="2"/>
      <c r="O273" s="183">
        <v>80000</v>
      </c>
      <c r="P273" s="244">
        <v>0.65276097399044009</v>
      </c>
      <c r="Q273" s="244">
        <v>0.3321577483204074</v>
      </c>
      <c r="R273" s="244">
        <v>0.21245761868437707</v>
      </c>
      <c r="S273" s="244">
        <v>8.4384565903720746E-2</v>
      </c>
      <c r="T273" s="244">
        <v>-1.1567650983976938E-16</v>
      </c>
      <c r="U273" s="244">
        <v>0</v>
      </c>
    </row>
    <row r="274" spans="1:22" ht="12.75">
      <c r="B274" s="183">
        <v>90000</v>
      </c>
      <c r="C274" s="244">
        <v>0.65498887971804265</v>
      </c>
      <c r="D274" s="244">
        <v>0.49796576870882864</v>
      </c>
      <c r="E274" s="244">
        <v>0.36332277284202658</v>
      </c>
      <c r="F274" s="244">
        <v>0.31052618024198309</v>
      </c>
      <c r="G274" s="244">
        <v>0.25318581591948008</v>
      </c>
      <c r="H274" s="244">
        <v>0.19369664661215252</v>
      </c>
      <c r="I274" s="244">
        <v>0.14563203495685803</v>
      </c>
      <c r="J274" s="244">
        <v>9.7567423301563538E-2</v>
      </c>
      <c r="K274" s="244">
        <v>4.9502811646269046E-2</v>
      </c>
      <c r="L274" s="244">
        <v>1.4381999909745496E-3</v>
      </c>
      <c r="M274" s="244">
        <v>0</v>
      </c>
      <c r="N274" s="2"/>
      <c r="O274" s="183">
        <v>120000</v>
      </c>
      <c r="P274" s="244">
        <v>0.46730465993644826</v>
      </c>
      <c r="Q274" s="244">
        <v>0.25002373796549471</v>
      </c>
      <c r="R274" s="244">
        <v>0.1586392548404553</v>
      </c>
      <c r="S274" s="244">
        <v>8.3589194104630324E-2</v>
      </c>
      <c r="T274" s="244">
        <v>8.5391333688049024E-3</v>
      </c>
      <c r="U274" s="244">
        <v>0</v>
      </c>
    </row>
    <row r="275" spans="1:22" ht="12.75">
      <c r="A275" s="226">
        <v>2017</v>
      </c>
      <c r="B275" s="183">
        <v>100000</v>
      </c>
      <c r="C275" s="244">
        <v>0.63746723809987471</v>
      </c>
      <c r="D275" s="244">
        <v>0.48882678247449252</v>
      </c>
      <c r="E275" s="244">
        <v>0.37315855980580531</v>
      </c>
      <c r="F275" s="244">
        <v>0.33391657843118283</v>
      </c>
      <c r="G275" s="244">
        <v>0.26785044398758723</v>
      </c>
      <c r="H275" s="244">
        <v>0.22171829895869424</v>
      </c>
      <c r="I275" s="244">
        <v>0.17621960943469925</v>
      </c>
      <c r="J275" s="244">
        <v>0.13072091991070425</v>
      </c>
      <c r="K275" s="244">
        <v>8.5222230386709272E-2</v>
      </c>
      <c r="L275" s="244">
        <v>3.9723540862714291E-2</v>
      </c>
      <c r="M275" s="244">
        <v>0</v>
      </c>
      <c r="N275" s="2"/>
      <c r="O275" s="194">
        <v>200000</v>
      </c>
      <c r="P275" s="244">
        <v>0.25089332105984713</v>
      </c>
      <c r="Q275" s="244">
        <v>0.12373871881831723</v>
      </c>
      <c r="R275" s="244">
        <v>5.2632219924568881E-2</v>
      </c>
      <c r="S275" s="244">
        <v>1.072226661102965E-2</v>
      </c>
      <c r="T275" s="244">
        <v>-5.6431087225120389E-3</v>
      </c>
      <c r="U275" s="244">
        <v>-1.836857910124404E-2</v>
      </c>
      <c r="V275" s="128"/>
    </row>
    <row r="276" spans="1:22" ht="12.75">
      <c r="B276" s="183">
        <v>110000</v>
      </c>
      <c r="C276" s="244">
        <v>0.53167122304651582</v>
      </c>
      <c r="D276" s="244">
        <v>0.38623739683996888</v>
      </c>
      <c r="E276" s="244">
        <v>0.29393911787814514</v>
      </c>
      <c r="F276" s="244">
        <v>0.25712892284659883</v>
      </c>
      <c r="G276" s="244">
        <v>0.20286667367220507</v>
      </c>
      <c r="H276" s="244">
        <v>0.162093699630319</v>
      </c>
      <c r="I276" s="244">
        <v>0.1213207255884329</v>
      </c>
      <c r="J276" s="244">
        <v>8.0547751546546698E-2</v>
      </c>
      <c r="K276" s="244">
        <v>3.9774777504660623E-2</v>
      </c>
      <c r="L276" s="244">
        <v>0</v>
      </c>
      <c r="M276" s="244">
        <v>0</v>
      </c>
      <c r="N276" s="2"/>
      <c r="O276" s="183">
        <v>600000</v>
      </c>
      <c r="P276" s="244">
        <v>8.6657873324976681E-2</v>
      </c>
      <c r="Q276" s="244">
        <v>-4.3287759949776515E-3</v>
      </c>
      <c r="R276" s="244">
        <v>-5.2192844597759636E-2</v>
      </c>
      <c r="S276" s="244">
        <v>-8.5779546538213958E-2</v>
      </c>
      <c r="T276" s="244">
        <v>-9.3366814205600446E-2</v>
      </c>
      <c r="U276" s="244">
        <v>-9.3366814205600446E-2</v>
      </c>
      <c r="V276" s="128"/>
    </row>
    <row r="277" spans="1:22" ht="12.75">
      <c r="B277" s="183">
        <v>120000</v>
      </c>
      <c r="C277" s="244">
        <v>0.46730465993644826</v>
      </c>
      <c r="D277" s="244">
        <v>0.33345598018804412</v>
      </c>
      <c r="E277" s="244">
        <v>0.25002373796549471</v>
      </c>
      <c r="F277" s="244">
        <v>0.20285382546576772</v>
      </c>
      <c r="G277" s="244">
        <v>0.1586392548404553</v>
      </c>
      <c r="H277" s="244">
        <v>0.12111422447254293</v>
      </c>
      <c r="I277" s="244">
        <v>8.3589194104630324E-2</v>
      </c>
      <c r="J277" s="244">
        <v>4.6064163736717727E-2</v>
      </c>
      <c r="K277" s="244">
        <v>8.5391333688049024E-3</v>
      </c>
      <c r="L277" s="244">
        <v>0</v>
      </c>
      <c r="M277" s="244">
        <v>0</v>
      </c>
      <c r="N277" s="2"/>
      <c r="O277" s="3" t="s">
        <v>268</v>
      </c>
      <c r="V277" s="128"/>
    </row>
    <row r="278" spans="1:22" ht="12.75">
      <c r="B278" s="183">
        <v>130000</v>
      </c>
      <c r="C278" s="244">
        <v>0.42034450685131736</v>
      </c>
      <c r="D278" s="244">
        <v>0.29494804553591775</v>
      </c>
      <c r="E278" s="244">
        <v>0.22682441165529424</v>
      </c>
      <c r="F278" s="244">
        <v>0.17307537280628513</v>
      </c>
      <c r="G278" s="244">
        <v>0.12637209222455495</v>
      </c>
      <c r="H278" s="244">
        <v>9.121667621496779E-2</v>
      </c>
      <c r="I278" s="244">
        <v>5.6061260205380832E-2</v>
      </c>
      <c r="J278" s="244">
        <v>2.0905844195793683E-2</v>
      </c>
      <c r="K278" s="244">
        <v>0</v>
      </c>
      <c r="L278" s="244">
        <v>0</v>
      </c>
      <c r="M278" s="244">
        <v>0</v>
      </c>
      <c r="N278" s="2"/>
      <c r="O278" s="196" t="s">
        <v>271</v>
      </c>
      <c r="R278" s="128"/>
      <c r="S278" s="128"/>
    </row>
    <row r="279" spans="1:22" ht="12.75">
      <c r="B279" s="183">
        <v>140000</v>
      </c>
      <c r="C279" s="244">
        <v>0.38457102782354508</v>
      </c>
      <c r="D279" s="244">
        <v>0.26638191480884754</v>
      </c>
      <c r="E279" s="244">
        <v>0.20915154309134612</v>
      </c>
      <c r="F279" s="244">
        <v>0.15594048927961124</v>
      </c>
      <c r="G279" s="244">
        <v>0.11258512212932975</v>
      </c>
      <c r="H279" s="244">
        <v>6.922975497904825E-2</v>
      </c>
      <c r="I279" s="244">
        <v>3.5090928949486344E-2</v>
      </c>
      <c r="J279" s="244">
        <v>1.7406465261930613E-3</v>
      </c>
      <c r="K279" s="244">
        <v>0</v>
      </c>
      <c r="L279" s="244">
        <v>0</v>
      </c>
      <c r="M279" s="244">
        <v>0</v>
      </c>
      <c r="N279" s="2"/>
      <c r="O279" s="197" t="s">
        <v>270</v>
      </c>
    </row>
    <row r="280" spans="1:22" ht="12.75">
      <c r="B280" s="183">
        <v>150000</v>
      </c>
      <c r="C280" s="244">
        <v>0.35641238558234584</v>
      </c>
      <c r="D280" s="244">
        <v>0.24484214160665096</v>
      </c>
      <c r="E280" s="244">
        <v>0.19524056778806034</v>
      </c>
      <c r="F280" s="244">
        <v>0.14381365324315903</v>
      </c>
      <c r="G280" s="244">
        <v>0.10230544063043097</v>
      </c>
      <c r="H280" s="244">
        <v>6.0797228017702903E-2</v>
      </c>
      <c r="I280" s="244">
        <v>1.9289015404974848E-2</v>
      </c>
      <c r="J280" s="244">
        <v>0</v>
      </c>
      <c r="K280" s="244">
        <v>0</v>
      </c>
      <c r="L280" s="244">
        <v>0</v>
      </c>
      <c r="M280" s="244">
        <v>0</v>
      </c>
      <c r="N280" s="2"/>
      <c r="O280" s="165" t="s">
        <v>991</v>
      </c>
      <c r="Q280" s="128"/>
      <c r="R280" s="128"/>
      <c r="S280" s="128"/>
      <c r="T280" s="128"/>
      <c r="U280" s="128"/>
      <c r="V280" s="128"/>
    </row>
    <row r="281" spans="1:22" ht="12.75">
      <c r="B281" s="183">
        <v>160000</v>
      </c>
      <c r="C281" s="244">
        <v>0.33367109056592537</v>
      </c>
      <c r="D281" s="244">
        <v>0.22744633349977972</v>
      </c>
      <c r="E281" s="244">
        <v>0.18199960156722006</v>
      </c>
      <c r="F281" s="244">
        <v>0.13401985872854907</v>
      </c>
      <c r="G281" s="244">
        <v>9.4003432755233679E-2</v>
      </c>
      <c r="H281" s="244">
        <v>5.3987006781918291E-2</v>
      </c>
      <c r="I281" s="244">
        <v>1.3970580808602903E-2</v>
      </c>
      <c r="J281" s="244">
        <v>-1.3997972079468823E-16</v>
      </c>
      <c r="K281" s="244">
        <v>-1.3997972079468823E-16</v>
      </c>
      <c r="L281" s="244">
        <v>-1.3997972079468823E-16</v>
      </c>
      <c r="M281" s="244">
        <v>0</v>
      </c>
      <c r="N281" s="2"/>
      <c r="O281" s="198" t="s">
        <v>250</v>
      </c>
      <c r="P281" s="128"/>
      <c r="Q281" s="177"/>
      <c r="R281" s="177"/>
    </row>
    <row r="282" spans="1:22" ht="12.75">
      <c r="B282" s="183">
        <v>170000</v>
      </c>
      <c r="C282" s="244">
        <v>0.31492099102725379</v>
      </c>
      <c r="D282" s="244">
        <v>0.21317223155431492</v>
      </c>
      <c r="E282" s="244">
        <v>0.17024084720848531</v>
      </c>
      <c r="F282" s="244">
        <v>0.12594491744320729</v>
      </c>
      <c r="G282" s="244">
        <v>8.7158463112195106E-2</v>
      </c>
      <c r="H282" s="244">
        <v>4.8372008781182904E-2</v>
      </c>
      <c r="I282" s="244">
        <v>1.5323317126386918E-2</v>
      </c>
      <c r="J282" s="244">
        <v>6.3725968961533342E-3</v>
      </c>
      <c r="K282" s="244">
        <v>-1.2769619806194837E-16</v>
      </c>
      <c r="L282" s="244">
        <v>0</v>
      </c>
      <c r="M282" s="244">
        <v>0</v>
      </c>
      <c r="N282" s="2"/>
      <c r="O282" s="175">
        <f>InflateFactr</f>
        <v>1.0209999999999999</v>
      </c>
      <c r="P282" s="176" t="s">
        <v>254</v>
      </c>
      <c r="Q282" s="2"/>
    </row>
    <row r="283" spans="1:22" ht="12.75">
      <c r="B283" s="183">
        <v>180000</v>
      </c>
      <c r="C283" s="244">
        <v>0.29612439914205307</v>
      </c>
      <c r="D283" s="244">
        <v>0.19952342049300609</v>
      </c>
      <c r="E283" s="244">
        <v>0.15763578622196611</v>
      </c>
      <c r="F283" s="244">
        <v>0.11652672771091026</v>
      </c>
      <c r="G283" s="244">
        <v>7.8861059737089317E-2</v>
      </c>
      <c r="H283" s="244">
        <v>4.1195391763268266E-2</v>
      </c>
      <c r="I283" s="244">
        <v>1.8449996274478891E-2</v>
      </c>
      <c r="J283" s="244">
        <v>9.7579190497509814E-3</v>
      </c>
      <c r="K283" s="244">
        <v>1.0658418250230736E-3</v>
      </c>
      <c r="L283" s="244">
        <v>-2.3643415837620333E-3</v>
      </c>
      <c r="M283" s="244">
        <v>-2.3643415837619162E-3</v>
      </c>
      <c r="N283" s="2"/>
      <c r="O283" s="2"/>
      <c r="P283" s="2"/>
      <c r="Q283" s="2"/>
    </row>
    <row r="284" spans="1:22" ht="12.75">
      <c r="B284" s="183">
        <v>190000</v>
      </c>
      <c r="C284" s="244">
        <v>0.27163885630681023</v>
      </c>
      <c r="D284" s="244">
        <v>0.18001509715933556</v>
      </c>
      <c r="E284" s="244">
        <v>0.13928583457162774</v>
      </c>
      <c r="F284" s="244">
        <v>0.10113298319757943</v>
      </c>
      <c r="G284" s="244">
        <v>6.4662252015085298E-2</v>
      </c>
      <c r="H284" s="244">
        <v>2.8191520832590734E-2</v>
      </c>
      <c r="I284" s="244">
        <v>1.4266641295637426E-2</v>
      </c>
      <c r="J284" s="244">
        <v>5.8503187150618068E-3</v>
      </c>
      <c r="K284" s="244">
        <v>-2.566003865513812E-3</v>
      </c>
      <c r="L284" s="244">
        <v>-1.0982326446089432E-2</v>
      </c>
      <c r="M284" s="244">
        <v>-1.1028128959501601E-2</v>
      </c>
      <c r="N284" s="2"/>
      <c r="O284" s="2"/>
      <c r="P284" s="2"/>
      <c r="Q284" s="2"/>
    </row>
    <row r="285" spans="1:22" ht="12.75">
      <c r="B285" s="183">
        <v>200000</v>
      </c>
      <c r="C285" s="244">
        <v>0.25089332105984713</v>
      </c>
      <c r="D285" s="244">
        <v>0.16348654347151204</v>
      </c>
      <c r="E285" s="244">
        <v>0.12373871881831723</v>
      </c>
      <c r="F285" s="244">
        <v>8.8090533147242342E-2</v>
      </c>
      <c r="G285" s="244">
        <v>5.2632219924568881E-2</v>
      </c>
      <c r="H285" s="244">
        <v>1.8904954277800496E-2</v>
      </c>
      <c r="I285" s="244">
        <v>1.072226661102965E-2</v>
      </c>
      <c r="J285" s="244">
        <v>2.5395789442588055E-3</v>
      </c>
      <c r="K285" s="244">
        <v>-5.6431087225120389E-3</v>
      </c>
      <c r="L285" s="244">
        <v>-1.3825796389282883E-2</v>
      </c>
      <c r="M285" s="244">
        <v>-1.836857910124404E-2</v>
      </c>
      <c r="N285" s="2"/>
      <c r="O285" s="2"/>
      <c r="P285" s="2"/>
      <c r="Q285" s="2"/>
    </row>
    <row r="286" spans="1:22" ht="12.75">
      <c r="B286" s="183">
        <v>210000</v>
      </c>
      <c r="C286" s="244">
        <v>0.23778846824756014</v>
      </c>
      <c r="D286" s="244">
        <v>0.14930348908541169</v>
      </c>
      <c r="E286" s="244">
        <v>0.11148844706683723</v>
      </c>
      <c r="F286" s="244">
        <v>7.6898883721303574E-2</v>
      </c>
      <c r="G286" s="244">
        <v>4.2309320375770093E-2</v>
      </c>
      <c r="H286" s="244">
        <v>1.5663066535077479E-2</v>
      </c>
      <c r="I286" s="244">
        <v>7.6808596091851398E-3</v>
      </c>
      <c r="J286" s="244">
        <v>-3.0134731670720125E-4</v>
      </c>
      <c r="K286" s="244">
        <v>-8.2835542425995414E-3</v>
      </c>
      <c r="L286" s="244">
        <v>-1.6265761168491884E-2</v>
      </c>
      <c r="M286" s="244">
        <v>-2.3828560136192351E-2</v>
      </c>
      <c r="N286" s="2"/>
      <c r="O286" s="2"/>
      <c r="P286" s="2"/>
      <c r="Q286" s="2"/>
    </row>
    <row r="287" spans="1:22" ht="12.75">
      <c r="B287" s="183">
        <v>220000</v>
      </c>
      <c r="C287" s="244">
        <v>0.23386521122650969</v>
      </c>
      <c r="D287" s="244">
        <v>0.1411051962653373</v>
      </c>
      <c r="E287" s="244">
        <v>0.10102610286753434</v>
      </c>
      <c r="F287" s="244">
        <v>6.7190176280563257E-2</v>
      </c>
      <c r="G287" s="244">
        <v>3.3354249693592353E-2</v>
      </c>
      <c r="H287" s="244">
        <v>1.2850742948808641E-2</v>
      </c>
      <c r="I287" s="244">
        <v>5.0424521979692003E-3</v>
      </c>
      <c r="J287" s="244">
        <v>-2.7658385528702405E-3</v>
      </c>
      <c r="K287" s="244">
        <v>-1.057412930370968E-2</v>
      </c>
      <c r="L287" s="244">
        <v>-1.8382420054549122E-2</v>
      </c>
      <c r="M287" s="244">
        <v>-2.2249866463439908E-2</v>
      </c>
      <c r="N287" s="2"/>
      <c r="O287" s="2"/>
      <c r="P287" s="2"/>
      <c r="Q287" s="2"/>
    </row>
    <row r="288" spans="1:22" ht="12.75">
      <c r="B288" s="183">
        <v>230000</v>
      </c>
      <c r="C288" s="244">
        <v>0.23042950166590406</v>
      </c>
      <c r="D288" s="244">
        <v>0.14172577843636899</v>
      </c>
      <c r="E288" s="244">
        <v>9.2648331509044848E-2</v>
      </c>
      <c r="F288" s="244">
        <v>5.8687980580332852E-2</v>
      </c>
      <c r="G288" s="244">
        <v>2.5512035483925451E-2</v>
      </c>
      <c r="H288" s="244">
        <v>1.038790990447409E-2</v>
      </c>
      <c r="I288" s="244">
        <v>2.7319225745339576E-3</v>
      </c>
      <c r="J288" s="244">
        <v>-4.9240647554061748E-3</v>
      </c>
      <c r="K288" s="244">
        <v>-1.2580052085346306E-2</v>
      </c>
      <c r="L288" s="244">
        <v>-2.0236039415286438E-2</v>
      </c>
      <c r="M288" s="244">
        <v>-2.08673587878936E-2</v>
      </c>
      <c r="N288" s="2"/>
      <c r="O288" s="2"/>
      <c r="P288" s="2"/>
      <c r="Q288" s="2"/>
    </row>
    <row r="289" spans="1:17" ht="12.75">
      <c r="B289" s="183">
        <v>240000</v>
      </c>
      <c r="C289" s="244">
        <v>0.22739577413304987</v>
      </c>
      <c r="D289" s="244">
        <v>0.14227375176922702</v>
      </c>
      <c r="E289" s="244">
        <v>9.3914131025908884E-2</v>
      </c>
      <c r="F289" s="244">
        <v>5.1180551698318345E-2</v>
      </c>
      <c r="G289" s="244">
        <v>1.8587369487940299E-2</v>
      </c>
      <c r="H289" s="244">
        <v>8.213231200228847E-3</v>
      </c>
      <c r="I289" s="244">
        <v>6.9172761321856398E-4</v>
      </c>
      <c r="J289" s="244">
        <v>-6.8297759737917189E-3</v>
      </c>
      <c r="K289" s="244">
        <v>-1.4351279560802002E-2</v>
      </c>
      <c r="L289" s="244">
        <v>-1.9646606123646927E-2</v>
      </c>
      <c r="M289" s="244">
        <v>-1.9646606123646927E-2</v>
      </c>
      <c r="N289" s="2"/>
      <c r="O289" s="2"/>
      <c r="P289" s="2"/>
      <c r="Q289" s="2"/>
    </row>
    <row r="290" spans="1:17" ht="12.75">
      <c r="B290" s="3" t="s">
        <v>112</v>
      </c>
      <c r="C290" s="2"/>
      <c r="D290" s="2"/>
      <c r="E290" s="196" t="s">
        <v>578</v>
      </c>
      <c r="F290" s="2"/>
      <c r="G290" s="2"/>
      <c r="H290" s="2"/>
      <c r="I290" s="2"/>
      <c r="J290" s="197" t="s">
        <v>579</v>
      </c>
      <c r="K290" s="2"/>
      <c r="L290" s="2"/>
      <c r="M290" s="2"/>
      <c r="N290" s="2"/>
      <c r="O290" s="2"/>
      <c r="P290" s="2"/>
      <c r="Q290" s="2"/>
    </row>
    <row r="291" spans="1:17" ht="12.75">
      <c r="E291" s="22" t="s">
        <v>743</v>
      </c>
    </row>
    <row r="292" spans="1:17" ht="12.75">
      <c r="E292" s="22" t="s">
        <v>321</v>
      </c>
    </row>
    <row r="293" spans="1:17" ht="12.75">
      <c r="E293" s="165" t="s">
        <v>989</v>
      </c>
    </row>
    <row r="295" spans="1:17" ht="18">
      <c r="A295" s="149" t="s">
        <v>950</v>
      </c>
      <c r="B295" s="149"/>
      <c r="C295" s="149"/>
      <c r="D295" s="149"/>
      <c r="E295" s="149"/>
      <c r="F295" s="149"/>
      <c r="G295" s="149"/>
      <c r="H295" s="149"/>
      <c r="I295" s="149"/>
      <c r="J295" s="149"/>
      <c r="K295" s="149"/>
      <c r="L295" s="149"/>
      <c r="M295" s="58"/>
    </row>
    <row r="296" spans="1:17" ht="18">
      <c r="A296" s="149" t="s">
        <v>398</v>
      </c>
      <c r="B296" s="149"/>
      <c r="C296" s="149"/>
      <c r="D296" s="149"/>
      <c r="E296" s="149"/>
      <c r="F296" s="149"/>
      <c r="G296" s="149"/>
      <c r="H296" s="149"/>
      <c r="I296" s="149"/>
      <c r="J296" s="149"/>
      <c r="K296" s="149"/>
      <c r="L296" s="149"/>
    </row>
    <row r="297" spans="1:17" ht="18">
      <c r="A297" s="243" t="s">
        <v>367</v>
      </c>
      <c r="B297" s="243"/>
      <c r="C297" s="243"/>
      <c r="D297" s="243"/>
      <c r="E297" s="243"/>
      <c r="F297" s="243"/>
      <c r="G297" s="243"/>
      <c r="H297" s="243"/>
      <c r="I297" s="243"/>
      <c r="J297" s="243"/>
      <c r="K297" s="243"/>
      <c r="L297" s="243"/>
    </row>
    <row r="298" spans="1:17" ht="13.5">
      <c r="A298" s="179" t="s">
        <v>257</v>
      </c>
      <c r="B298" s="2"/>
      <c r="C298" s="28" t="s">
        <v>586</v>
      </c>
      <c r="D298" s="28"/>
      <c r="E298" s="7"/>
      <c r="F298" s="5"/>
      <c r="G298" s="28"/>
      <c r="H298" s="5"/>
      <c r="I298" s="9"/>
      <c r="J298" s="10"/>
      <c r="K298" s="11"/>
      <c r="L298" s="2"/>
      <c r="M298" s="2"/>
    </row>
    <row r="299" spans="1:17" ht="12.75">
      <c r="A299" s="2"/>
      <c r="B299" s="2"/>
      <c r="C299" s="175">
        <f>InflateFactr</f>
        <v>1.0209999999999999</v>
      </c>
      <c r="D299" s="176" t="s">
        <v>254</v>
      </c>
      <c r="E299" s="181"/>
      <c r="F299" s="177"/>
      <c r="G299" s="2" t="s">
        <v>592</v>
      </c>
      <c r="H299" s="2"/>
      <c r="I299" s="2"/>
      <c r="J299" s="2"/>
      <c r="K299" s="2"/>
      <c r="L299" s="2"/>
      <c r="M299" s="2"/>
    </row>
    <row r="300" spans="1:17" ht="12.75">
      <c r="M300" s="2"/>
    </row>
    <row r="301" spans="1:17" ht="12.75">
      <c r="B301" s="23" t="s">
        <v>288</v>
      </c>
      <c r="C301" s="1"/>
      <c r="D301" s="1"/>
      <c r="E301" s="1"/>
      <c r="F301" s="1"/>
      <c r="G301" s="1"/>
      <c r="H301" s="1"/>
      <c r="I301" s="1"/>
      <c r="J301" s="1"/>
      <c r="K301" s="1"/>
      <c r="L301" s="1"/>
      <c r="M301" s="1"/>
    </row>
    <row r="304" spans="1:17" ht="12.75">
      <c r="A304" s="330" t="s">
        <v>257</v>
      </c>
      <c r="B304" s="2"/>
      <c r="C304" s="96" t="s">
        <v>111</v>
      </c>
      <c r="D304" s="2"/>
      <c r="E304" s="2"/>
      <c r="F304" s="2"/>
      <c r="G304" s="2"/>
      <c r="H304" s="2"/>
      <c r="I304" s="2"/>
      <c r="J304" s="2"/>
      <c r="K304" s="2"/>
      <c r="L304" s="2"/>
      <c r="M304" s="12"/>
    </row>
    <row r="305" spans="1:13" ht="12.75">
      <c r="B305" s="202">
        <f>K115</f>
        <v>870.32923507462692</v>
      </c>
      <c r="C305" s="20">
        <v>0</v>
      </c>
      <c r="D305" s="20">
        <v>0.05</v>
      </c>
      <c r="E305" s="20">
        <v>0.1</v>
      </c>
      <c r="F305" s="20">
        <v>0.15</v>
      </c>
      <c r="G305" s="20">
        <v>0.2</v>
      </c>
      <c r="H305" s="20">
        <v>0.25</v>
      </c>
      <c r="I305" s="20">
        <v>0.3</v>
      </c>
      <c r="J305" s="20">
        <v>0.35</v>
      </c>
      <c r="K305" s="20">
        <v>0.4</v>
      </c>
      <c r="L305" s="20">
        <v>0.45</v>
      </c>
      <c r="M305" s="20">
        <v>0.5</v>
      </c>
    </row>
    <row r="306" spans="1:13" ht="12.75">
      <c r="A306" s="173" t="s">
        <v>242</v>
      </c>
      <c r="B306" s="183">
        <v>0</v>
      </c>
      <c r="C306" s="245">
        <f t="dataTable" ref="C306:M331" dt2D="1" dtr="1" r1="C111" r2="F111" ca="1"/>
        <v>0</v>
      </c>
      <c r="D306" s="245">
        <v>0</v>
      </c>
      <c r="E306" s="245">
        <v>0</v>
      </c>
      <c r="F306" s="245">
        <v>0</v>
      </c>
      <c r="G306" s="245">
        <v>0</v>
      </c>
      <c r="H306" s="245">
        <v>0</v>
      </c>
      <c r="I306" s="245">
        <v>0</v>
      </c>
      <c r="J306" s="245">
        <v>0</v>
      </c>
      <c r="K306" s="245">
        <v>0</v>
      </c>
      <c r="L306" s="245">
        <v>0</v>
      </c>
      <c r="M306" s="245">
        <v>0</v>
      </c>
    </row>
    <row r="307" spans="1:13" ht="12.75">
      <c r="A307" s="173" t="s">
        <v>249</v>
      </c>
      <c r="B307" s="183">
        <v>170000</v>
      </c>
      <c r="C307" s="245">
        <v>8971.8872499999961</v>
      </c>
      <c r="D307" s="245">
        <v>6073.1335186567121</v>
      </c>
      <c r="E307" s="245">
        <v>4850.0472499999996</v>
      </c>
      <c r="F307" s="245">
        <v>3588.0859999999957</v>
      </c>
      <c r="G307" s="245">
        <v>2483.0859999999957</v>
      </c>
      <c r="H307" s="245">
        <v>1378.0859999999957</v>
      </c>
      <c r="I307" s="245">
        <v>436.55099999999584</v>
      </c>
      <c r="J307" s="245">
        <v>181.55099999999584</v>
      </c>
      <c r="K307" s="245">
        <v>0</v>
      </c>
      <c r="L307" s="245">
        <v>0</v>
      </c>
      <c r="M307" s="245">
        <v>0</v>
      </c>
    </row>
    <row r="308" spans="1:13" ht="12.75">
      <c r="A308" s="174">
        <f>InflateFactr</f>
        <v>1.0209999999999999</v>
      </c>
      <c r="B308" s="183">
        <v>171000</v>
      </c>
      <c r="C308" s="245">
        <v>9001.8872499999961</v>
      </c>
      <c r="D308" s="245">
        <v>6092.9394888059651</v>
      </c>
      <c r="E308" s="245">
        <v>4862.0472499999996</v>
      </c>
      <c r="F308" s="245">
        <v>3598.5859999999957</v>
      </c>
      <c r="G308" s="245">
        <v>2487.0859999999957</v>
      </c>
      <c r="H308" s="245">
        <v>1375.5859999999957</v>
      </c>
      <c r="I308" s="245">
        <v>457.55099999999584</v>
      </c>
      <c r="J308" s="245">
        <v>201.05099999999584</v>
      </c>
      <c r="K308" s="245">
        <v>0</v>
      </c>
      <c r="L308" s="245">
        <v>0</v>
      </c>
      <c r="M308" s="245">
        <v>0</v>
      </c>
    </row>
    <row r="309" spans="1:13" ht="12.75">
      <c r="A309" s="160" t="s">
        <v>251</v>
      </c>
      <c r="B309" s="183">
        <v>172000</v>
      </c>
      <c r="C309" s="245">
        <v>9031.8872499999961</v>
      </c>
      <c r="D309" s="245">
        <v>6112.7454589552181</v>
      </c>
      <c r="E309" s="245">
        <v>4874.0472499999996</v>
      </c>
      <c r="F309" s="245">
        <v>3609.0859999999957</v>
      </c>
      <c r="G309" s="245">
        <v>2491.0859999999957</v>
      </c>
      <c r="H309" s="245">
        <v>1373.0859999999957</v>
      </c>
      <c r="I309" s="245">
        <v>478.55099999999584</v>
      </c>
      <c r="J309" s="245">
        <v>220.55099999999584</v>
      </c>
      <c r="K309" s="245">
        <v>0</v>
      </c>
      <c r="L309" s="245">
        <v>0</v>
      </c>
      <c r="M309" s="245">
        <v>0</v>
      </c>
    </row>
    <row r="310" spans="1:13" ht="12.75">
      <c r="B310" s="183">
        <v>173000</v>
      </c>
      <c r="C310" s="245">
        <v>9061.8872499999961</v>
      </c>
      <c r="D310" s="245">
        <v>6132.551429104471</v>
      </c>
      <c r="E310" s="245">
        <v>4886.0472499999996</v>
      </c>
      <c r="F310" s="245">
        <v>3619.5859999999993</v>
      </c>
      <c r="G310" s="245">
        <v>2495.0859999999957</v>
      </c>
      <c r="H310" s="245">
        <v>1370.5859999999957</v>
      </c>
      <c r="I310" s="245">
        <v>499.55099999999584</v>
      </c>
      <c r="J310" s="245">
        <v>240.05099999999584</v>
      </c>
      <c r="K310" s="245">
        <v>0</v>
      </c>
      <c r="L310" s="245">
        <v>0</v>
      </c>
      <c r="M310" s="245">
        <v>0</v>
      </c>
    </row>
    <row r="311" spans="1:13" ht="12.75">
      <c r="B311" s="183">
        <v>174000</v>
      </c>
      <c r="C311" s="245">
        <v>9091.8872499999961</v>
      </c>
      <c r="D311" s="245">
        <v>6152.357399253724</v>
      </c>
      <c r="E311" s="245">
        <v>4898.0472499999996</v>
      </c>
      <c r="F311" s="245">
        <v>3630.0859999999993</v>
      </c>
      <c r="G311" s="245">
        <v>2499.0859999999957</v>
      </c>
      <c r="H311" s="245">
        <v>1368.0859999999957</v>
      </c>
      <c r="I311" s="245">
        <v>520.55099999999584</v>
      </c>
      <c r="J311" s="245">
        <v>259.55099999999584</v>
      </c>
      <c r="K311" s="245">
        <v>0</v>
      </c>
      <c r="L311" s="245">
        <v>0</v>
      </c>
      <c r="M311" s="245">
        <v>0</v>
      </c>
    </row>
    <row r="312" spans="1:13" ht="12.75">
      <c r="B312" s="183">
        <v>175000</v>
      </c>
      <c r="C312" s="245">
        <v>9121.8872499999961</v>
      </c>
      <c r="D312" s="245">
        <v>6172.1633694029842</v>
      </c>
      <c r="E312" s="245">
        <v>4910.0472499999996</v>
      </c>
      <c r="F312" s="245">
        <v>3640.5859999999993</v>
      </c>
      <c r="G312" s="245">
        <v>2503.0859999999957</v>
      </c>
      <c r="H312" s="245">
        <v>1365.5859999999957</v>
      </c>
      <c r="I312" s="245">
        <v>541.55099999999584</v>
      </c>
      <c r="J312" s="245">
        <v>279.05099999999584</v>
      </c>
      <c r="K312" s="245">
        <v>16.550999999995838</v>
      </c>
      <c r="L312" s="245">
        <v>0</v>
      </c>
      <c r="M312" s="245">
        <v>0</v>
      </c>
    </row>
    <row r="313" spans="1:13" ht="12.75">
      <c r="B313" s="183">
        <v>176000</v>
      </c>
      <c r="C313" s="245">
        <v>9151.8872499999961</v>
      </c>
      <c r="D313" s="245">
        <v>6191.9693395522372</v>
      </c>
      <c r="E313" s="245">
        <v>4922.0472499999996</v>
      </c>
      <c r="F313" s="245">
        <v>3651.0859999999993</v>
      </c>
      <c r="G313" s="245">
        <v>2507.0859999999957</v>
      </c>
      <c r="H313" s="245">
        <v>1363.0859999999957</v>
      </c>
      <c r="I313" s="245">
        <v>562.55099999999584</v>
      </c>
      <c r="J313" s="245">
        <v>298.55099999999584</v>
      </c>
      <c r="K313" s="245">
        <v>34.550999999995838</v>
      </c>
      <c r="L313" s="245">
        <v>0</v>
      </c>
      <c r="M313" s="245">
        <v>0</v>
      </c>
    </row>
    <row r="314" spans="1:13" ht="12.75">
      <c r="B314" s="183">
        <v>177000</v>
      </c>
      <c r="C314" s="245">
        <v>9181.8872499999961</v>
      </c>
      <c r="D314" s="245">
        <v>6211.7753097014902</v>
      </c>
      <c r="E314" s="245">
        <v>4934.0472499999996</v>
      </c>
      <c r="F314" s="245">
        <v>3661.5859999999993</v>
      </c>
      <c r="G314" s="245">
        <v>2511.0859999999957</v>
      </c>
      <c r="H314" s="245">
        <v>1360.5859999999957</v>
      </c>
      <c r="I314" s="245">
        <v>583.55099999999584</v>
      </c>
      <c r="J314" s="245">
        <v>318.05099999999584</v>
      </c>
      <c r="K314" s="245">
        <v>52.550999999995838</v>
      </c>
      <c r="L314" s="245">
        <v>0</v>
      </c>
      <c r="M314" s="245">
        <v>0</v>
      </c>
    </row>
    <row r="315" spans="1:13" ht="12.75">
      <c r="B315" s="183">
        <v>178000</v>
      </c>
      <c r="C315" s="245">
        <v>9198.4442499999968</v>
      </c>
      <c r="D315" s="245">
        <v>6218.1382798507439</v>
      </c>
      <c r="E315" s="245">
        <v>4932.6042500000003</v>
      </c>
      <c r="F315" s="245">
        <v>3658.643</v>
      </c>
      <c r="G315" s="245">
        <v>2501.643</v>
      </c>
      <c r="H315" s="245">
        <v>1344.6429999999964</v>
      </c>
      <c r="I315" s="245">
        <v>591.10799999999654</v>
      </c>
      <c r="J315" s="245">
        <v>324.10799999999654</v>
      </c>
      <c r="K315" s="245">
        <v>57.107999999996537</v>
      </c>
      <c r="L315" s="245">
        <v>-13.443000000002939</v>
      </c>
      <c r="M315" s="245">
        <v>-13.442999999999302</v>
      </c>
    </row>
    <row r="316" spans="1:13" ht="12.75">
      <c r="B316" s="183">
        <v>179000</v>
      </c>
      <c r="C316" s="245">
        <v>9198.4442499999968</v>
      </c>
      <c r="D316" s="245">
        <v>6207.9442499999968</v>
      </c>
      <c r="E316" s="245">
        <v>4914.6042500000003</v>
      </c>
      <c r="F316" s="245">
        <v>3639.143</v>
      </c>
      <c r="G316" s="245">
        <v>2475.643</v>
      </c>
      <c r="H316" s="245">
        <v>1312.1429999999964</v>
      </c>
      <c r="I316" s="245">
        <v>582.10799999999654</v>
      </c>
      <c r="J316" s="245">
        <v>313.60799999999654</v>
      </c>
      <c r="K316" s="245">
        <v>45.107999999996537</v>
      </c>
      <c r="L316" s="245">
        <v>-43.443000000002939</v>
      </c>
      <c r="M316" s="245">
        <v>-43.442999999999302</v>
      </c>
    </row>
    <row r="317" spans="1:13" ht="12.75">
      <c r="B317" s="183">
        <v>180000</v>
      </c>
      <c r="C317" s="245">
        <v>9198.4442499999932</v>
      </c>
      <c r="D317" s="245">
        <v>6197.7502201492462</v>
      </c>
      <c r="E317" s="245">
        <v>4896.6042499999967</v>
      </c>
      <c r="F317" s="245">
        <v>3619.6429999999964</v>
      </c>
      <c r="G317" s="245">
        <v>2449.6429999999964</v>
      </c>
      <c r="H317" s="245">
        <v>1279.6429999999928</v>
      </c>
      <c r="I317" s="245">
        <v>573.1079999999929</v>
      </c>
      <c r="J317" s="245">
        <v>303.1079999999929</v>
      </c>
      <c r="K317" s="245">
        <v>33.107999999992899</v>
      </c>
      <c r="L317" s="245">
        <v>-73.443000000006577</v>
      </c>
      <c r="M317" s="245">
        <v>-73.443000000002939</v>
      </c>
    </row>
    <row r="318" spans="1:13" ht="12.75">
      <c r="B318" s="183">
        <v>181000</v>
      </c>
      <c r="C318" s="245">
        <v>9198.4442499999932</v>
      </c>
      <c r="D318" s="245">
        <v>6187.5561902984991</v>
      </c>
      <c r="E318" s="245">
        <v>4878.6042499999967</v>
      </c>
      <c r="F318" s="245">
        <v>3600.1429999999964</v>
      </c>
      <c r="G318" s="245">
        <v>2423.6429999999964</v>
      </c>
      <c r="H318" s="245">
        <v>1247.1429999999928</v>
      </c>
      <c r="I318" s="245">
        <v>564.1079999999929</v>
      </c>
      <c r="J318" s="245">
        <v>292.6079999999929</v>
      </c>
      <c r="K318" s="245">
        <v>21.107999999992899</v>
      </c>
      <c r="L318" s="245">
        <v>-103.44300000000658</v>
      </c>
      <c r="M318" s="245">
        <v>-103.44300000000294</v>
      </c>
    </row>
    <row r="319" spans="1:13" ht="12.75">
      <c r="B319" s="183">
        <v>182000</v>
      </c>
      <c r="C319" s="245">
        <v>9198.4442499999932</v>
      </c>
      <c r="D319" s="245">
        <v>6177.3621604477521</v>
      </c>
      <c r="E319" s="245">
        <v>4860.6042499999967</v>
      </c>
      <c r="F319" s="245">
        <v>3580.6429999999964</v>
      </c>
      <c r="G319" s="245">
        <v>2397.6429999999964</v>
      </c>
      <c r="H319" s="245">
        <v>1214.6429999999891</v>
      </c>
      <c r="I319" s="245">
        <v>555.1079999999929</v>
      </c>
      <c r="J319" s="245">
        <v>282.1079999999929</v>
      </c>
      <c r="K319" s="245">
        <v>9.1079999999928987</v>
      </c>
      <c r="L319" s="245">
        <v>-133.44300000000658</v>
      </c>
      <c r="M319" s="245">
        <v>-133.44300000000294</v>
      </c>
    </row>
    <row r="320" spans="1:13" ht="12.75">
      <c r="B320" s="183">
        <v>183000</v>
      </c>
      <c r="C320" s="245">
        <v>9198.4442499999932</v>
      </c>
      <c r="D320" s="245">
        <v>6167.1681305970051</v>
      </c>
      <c r="E320" s="245">
        <v>4842.6042499999967</v>
      </c>
      <c r="F320" s="245">
        <v>3561.1429999999891</v>
      </c>
      <c r="G320" s="245">
        <v>2371.6429999999964</v>
      </c>
      <c r="H320" s="245">
        <v>1182.1429999999891</v>
      </c>
      <c r="I320" s="245">
        <v>546.1079999999929</v>
      </c>
      <c r="J320" s="245">
        <v>271.6079999999929</v>
      </c>
      <c r="K320" s="245">
        <v>-2.8920000000071013</v>
      </c>
      <c r="L320" s="245">
        <v>-163.44300000000658</v>
      </c>
      <c r="M320" s="245">
        <v>-163.44300000000294</v>
      </c>
    </row>
    <row r="321" spans="1:13" ht="12.75">
      <c r="B321" s="183">
        <v>184000</v>
      </c>
      <c r="C321" s="245">
        <v>9198.4442499999932</v>
      </c>
      <c r="D321" s="245">
        <v>6156.9741007462653</v>
      </c>
      <c r="E321" s="245">
        <v>4824.6042499999967</v>
      </c>
      <c r="F321" s="245">
        <v>3541.6429999999891</v>
      </c>
      <c r="G321" s="245">
        <v>2345.6429999999964</v>
      </c>
      <c r="H321" s="245">
        <v>1149.6429999999891</v>
      </c>
      <c r="I321" s="245">
        <v>537.1079999999929</v>
      </c>
      <c r="J321" s="245">
        <v>261.1079999999929</v>
      </c>
      <c r="K321" s="245">
        <v>-14.892000000007101</v>
      </c>
      <c r="L321" s="245">
        <v>-193.44300000000658</v>
      </c>
      <c r="M321" s="245">
        <v>-193.44300000000294</v>
      </c>
    </row>
    <row r="322" spans="1:13" ht="12.75">
      <c r="B322" s="183">
        <v>185000</v>
      </c>
      <c r="C322" s="245">
        <v>9198.4442499999932</v>
      </c>
      <c r="D322" s="245">
        <v>6146.7800708955183</v>
      </c>
      <c r="E322" s="245">
        <v>4806.6042499999967</v>
      </c>
      <c r="F322" s="245">
        <v>3522.1429999999891</v>
      </c>
      <c r="G322" s="245">
        <v>2319.6429999999964</v>
      </c>
      <c r="H322" s="245">
        <v>1117.1429999999891</v>
      </c>
      <c r="I322" s="245">
        <v>528.1079999999929</v>
      </c>
      <c r="J322" s="245">
        <v>250.6079999999929</v>
      </c>
      <c r="K322" s="245">
        <v>-26.892000000007101</v>
      </c>
      <c r="L322" s="245">
        <v>-223.44300000000658</v>
      </c>
      <c r="M322" s="245">
        <v>-223.44300000000294</v>
      </c>
    </row>
    <row r="323" spans="1:13" ht="12.75">
      <c r="B323" s="183">
        <v>186000</v>
      </c>
      <c r="C323" s="245">
        <v>9198.4442499999932</v>
      </c>
      <c r="D323" s="245">
        <v>6136.5860410447713</v>
      </c>
      <c r="E323" s="245">
        <v>4788.6042499999967</v>
      </c>
      <c r="F323" s="245">
        <v>3502.6429999999891</v>
      </c>
      <c r="G323" s="245">
        <v>2293.6429999999964</v>
      </c>
      <c r="H323" s="245">
        <v>1084.6429999999891</v>
      </c>
      <c r="I323" s="245">
        <v>519.1079999999929</v>
      </c>
      <c r="J323" s="245">
        <v>240.1079999999929</v>
      </c>
      <c r="K323" s="245">
        <v>-38.892000000007101</v>
      </c>
      <c r="L323" s="245">
        <v>-253.44300000000658</v>
      </c>
      <c r="M323" s="245">
        <v>-253.44300000000294</v>
      </c>
    </row>
    <row r="324" spans="1:13" ht="12.75">
      <c r="B324" s="183">
        <v>187000</v>
      </c>
      <c r="C324" s="245">
        <v>9198.4442499999932</v>
      </c>
      <c r="D324" s="245">
        <v>6126.3920111940242</v>
      </c>
      <c r="E324" s="245">
        <v>4770.6042499999967</v>
      </c>
      <c r="F324" s="245">
        <v>3483.1429999999891</v>
      </c>
      <c r="G324" s="245">
        <v>2267.6429999999964</v>
      </c>
      <c r="H324" s="245">
        <v>1052.1429999999891</v>
      </c>
      <c r="I324" s="245">
        <v>510.1079999999929</v>
      </c>
      <c r="J324" s="245">
        <v>229.6079999999929</v>
      </c>
      <c r="K324" s="245">
        <v>-50.892000000007101</v>
      </c>
      <c r="L324" s="245">
        <v>-283.44300000000658</v>
      </c>
      <c r="M324" s="245">
        <v>-283.44300000000294</v>
      </c>
    </row>
    <row r="325" spans="1:13" ht="12.75">
      <c r="B325" s="183">
        <v>188000</v>
      </c>
      <c r="C325" s="245">
        <v>9198.4442499999932</v>
      </c>
      <c r="D325" s="245">
        <v>6116.1979813432772</v>
      </c>
      <c r="E325" s="245">
        <v>4752.6042499999967</v>
      </c>
      <c r="F325" s="245">
        <v>3463.6429999999891</v>
      </c>
      <c r="G325" s="245">
        <v>2241.6429999999964</v>
      </c>
      <c r="H325" s="245">
        <v>1019.6429999999891</v>
      </c>
      <c r="I325" s="245">
        <v>501.1079999999929</v>
      </c>
      <c r="J325" s="245">
        <v>219.1079999999929</v>
      </c>
      <c r="K325" s="245">
        <v>-62.892000000007101</v>
      </c>
      <c r="L325" s="245">
        <v>-313.44300000000658</v>
      </c>
      <c r="M325" s="245">
        <v>-313.44300000000658</v>
      </c>
    </row>
    <row r="326" spans="1:13" ht="12.75">
      <c r="B326" s="183">
        <v>189000</v>
      </c>
      <c r="C326" s="245">
        <v>9198.4442499999932</v>
      </c>
      <c r="D326" s="245">
        <v>6106.0039514925302</v>
      </c>
      <c r="E326" s="245">
        <v>4734.6042499999967</v>
      </c>
      <c r="F326" s="245">
        <v>3444.1429999999891</v>
      </c>
      <c r="G326" s="245">
        <v>2215.6429999999964</v>
      </c>
      <c r="H326" s="245">
        <v>987.14299999998912</v>
      </c>
      <c r="I326" s="245">
        <v>492.1079999999929</v>
      </c>
      <c r="J326" s="245">
        <v>208.6079999999929</v>
      </c>
      <c r="K326" s="245">
        <v>-74.892000000007101</v>
      </c>
      <c r="L326" s="245">
        <v>-343.44300000000658</v>
      </c>
      <c r="M326" s="245">
        <v>-343.44300000000658</v>
      </c>
    </row>
    <row r="327" spans="1:13" ht="12.75">
      <c r="B327" s="183">
        <v>190000</v>
      </c>
      <c r="C327" s="245">
        <v>9198.4442499999932</v>
      </c>
      <c r="D327" s="245">
        <v>6095.8099216417831</v>
      </c>
      <c r="E327" s="245">
        <v>4716.6042499999967</v>
      </c>
      <c r="F327" s="245">
        <v>3424.6429999999891</v>
      </c>
      <c r="G327" s="245">
        <v>2189.6429999999964</v>
      </c>
      <c r="H327" s="245">
        <v>954.64299999998912</v>
      </c>
      <c r="I327" s="245">
        <v>483.1079999999929</v>
      </c>
      <c r="J327" s="245">
        <v>198.1079999999929</v>
      </c>
      <c r="K327" s="245">
        <v>-86.892000000007101</v>
      </c>
      <c r="L327" s="245">
        <v>-371.8920000000071</v>
      </c>
      <c r="M327" s="245">
        <v>-373.44300000000658</v>
      </c>
    </row>
    <row r="328" spans="1:13" ht="12.75">
      <c r="B328" s="183">
        <v>191000</v>
      </c>
      <c r="C328" s="245">
        <v>9198.4442499999932</v>
      </c>
      <c r="D328" s="245">
        <v>6085.6158917910361</v>
      </c>
      <c r="E328" s="245">
        <v>4698.6042499999967</v>
      </c>
      <c r="F328" s="245">
        <v>3405.1429999999891</v>
      </c>
      <c r="G328" s="245">
        <v>2163.6429999999964</v>
      </c>
      <c r="H328" s="245">
        <v>922.14299999998912</v>
      </c>
      <c r="I328" s="245">
        <v>474.1079999999929</v>
      </c>
      <c r="J328" s="245">
        <v>187.6079999999929</v>
      </c>
      <c r="K328" s="245">
        <v>-98.892000000007101</v>
      </c>
      <c r="L328" s="245">
        <v>-385.3920000000071</v>
      </c>
      <c r="M328" s="245">
        <v>-403.44300000000658</v>
      </c>
    </row>
    <row r="329" spans="1:13" ht="12.75">
      <c r="B329" s="183">
        <v>192000</v>
      </c>
      <c r="C329" s="245">
        <v>9198.4442499999932</v>
      </c>
      <c r="D329" s="245">
        <v>6075.4218619402891</v>
      </c>
      <c r="E329" s="245">
        <v>4680.6042499999967</v>
      </c>
      <c r="F329" s="245">
        <v>3385.6429999999891</v>
      </c>
      <c r="G329" s="245">
        <v>2137.6429999999964</v>
      </c>
      <c r="H329" s="245">
        <v>889.64299999998912</v>
      </c>
      <c r="I329" s="245">
        <v>465.1079999999929</v>
      </c>
      <c r="J329" s="245">
        <v>177.1079999999929</v>
      </c>
      <c r="K329" s="245">
        <v>-110.8920000000071</v>
      </c>
      <c r="L329" s="245">
        <v>-398.8920000000071</v>
      </c>
      <c r="M329" s="245">
        <v>-433.44300000000658</v>
      </c>
    </row>
    <row r="330" spans="1:13" ht="12.75">
      <c r="B330" s="183">
        <v>193000</v>
      </c>
      <c r="C330" s="245">
        <v>9198.4442499999932</v>
      </c>
      <c r="D330" s="245">
        <v>6065.2278320895421</v>
      </c>
      <c r="E330" s="245">
        <v>4662.6042499999967</v>
      </c>
      <c r="F330" s="245">
        <v>3366.1429999999891</v>
      </c>
      <c r="G330" s="245">
        <v>2111.6429999999964</v>
      </c>
      <c r="H330" s="245">
        <v>857.14299999998912</v>
      </c>
      <c r="I330" s="245">
        <v>456.1079999999929</v>
      </c>
      <c r="J330" s="245">
        <v>166.6079999999929</v>
      </c>
      <c r="K330" s="245">
        <v>-122.8920000000071</v>
      </c>
      <c r="L330" s="245">
        <v>-412.3920000000071</v>
      </c>
      <c r="M330" s="245">
        <v>-463.44300000000658</v>
      </c>
    </row>
    <row r="331" spans="1:13" ht="12.75">
      <c r="B331" s="183">
        <v>194000</v>
      </c>
      <c r="C331" s="245">
        <v>9198.4442499999932</v>
      </c>
      <c r="D331" s="245">
        <v>6055.0338022388023</v>
      </c>
      <c r="E331" s="245">
        <v>4644.6042499999967</v>
      </c>
      <c r="F331" s="245">
        <v>3346.6429999999891</v>
      </c>
      <c r="G331" s="245">
        <v>2085.6429999999964</v>
      </c>
      <c r="H331" s="245">
        <v>824.64299999998912</v>
      </c>
      <c r="I331" s="245">
        <v>447.1079999999929</v>
      </c>
      <c r="J331" s="245">
        <v>156.1079999999929</v>
      </c>
      <c r="K331" s="245">
        <v>-134.8920000000071</v>
      </c>
      <c r="L331" s="245">
        <v>-425.8920000000071</v>
      </c>
      <c r="M331" s="245">
        <v>-493.44300000000658</v>
      </c>
    </row>
    <row r="332" spans="1:13" ht="12.75">
      <c r="B332" s="3" t="s">
        <v>112</v>
      </c>
      <c r="E332" s="196" t="s">
        <v>578</v>
      </c>
      <c r="F332" s="2"/>
      <c r="G332" s="2"/>
      <c r="H332" s="2"/>
      <c r="I332" s="2"/>
      <c r="J332" s="197" t="s">
        <v>579</v>
      </c>
      <c r="K332" s="2"/>
    </row>
    <row r="333" spans="1:13" ht="12.75">
      <c r="E333" s="165" t="s">
        <v>989</v>
      </c>
    </row>
    <row r="335" spans="1:13" ht="15.75">
      <c r="A335" s="126" t="s">
        <v>564</v>
      </c>
    </row>
    <row r="338" spans="1:2" ht="12.75">
      <c r="A338" s="113" t="s">
        <v>568</v>
      </c>
    </row>
    <row r="340" spans="1:2" ht="12.75">
      <c r="B340" s="22" t="s">
        <v>910</v>
      </c>
    </row>
  </sheetData>
  <sheetProtection sheet="1" objects="1" scenarios="1"/>
  <mergeCells count="16">
    <mergeCell ref="B197:G197"/>
    <mergeCell ref="J197:O197"/>
    <mergeCell ref="A56:J56"/>
    <mergeCell ref="A63:D63"/>
    <mergeCell ref="F63:I63"/>
    <mergeCell ref="A67:B67"/>
    <mergeCell ref="F67:G67"/>
    <mergeCell ref="M38:N38"/>
    <mergeCell ref="M66:N66"/>
    <mergeCell ref="J97:M97"/>
    <mergeCell ref="J110:M110"/>
    <mergeCell ref="A32:J32"/>
    <mergeCell ref="A35:D35"/>
    <mergeCell ref="F35:I35"/>
    <mergeCell ref="A39:B39"/>
    <mergeCell ref="F39:G39"/>
  </mergeCells>
  <conditionalFormatting sqref="C120:G120">
    <cfRule type="cellIs" dxfId="5" priority="1" operator="equal">
      <formula>"ERROR!"</formula>
    </cfRule>
  </conditionalFormatting>
  <conditionalFormatting sqref="C120:G120">
    <cfRule type="cellIs" dxfId="4" priority="2" operator="equal">
      <formula>FALSE</formula>
    </cfRule>
  </conditionalFormatting>
  <hyperlinks>
    <hyperlink ref="A15" location="'2017'!Notes.To.Developers" display="# Notes to developers (likely not of interest to any users)"/>
  </hyperlinks>
  <pageMargins left="0.75" right="0.75" top="1" bottom="1" header="0.5" footer="0.5"/>
  <pageSetup orientation="portrait" horizontalDpi="180" verticalDpi="18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AC375"/>
  <sheetViews>
    <sheetView topLeftCell="A51" zoomScale="90" zoomScaleNormal="90" workbookViewId="0">
      <selection activeCell="B82" sqref="B82"/>
    </sheetView>
    <sheetView topLeftCell="A331" zoomScale="90" zoomScaleNormal="90" workbookViewId="1">
      <selection activeCell="I339" sqref="I339"/>
    </sheetView>
  </sheetViews>
  <sheetFormatPr defaultRowHeight="11.25"/>
  <cols>
    <col min="1" max="1" width="18.6640625" customWidth="1"/>
    <col min="2" max="2" width="16.6640625" customWidth="1"/>
    <col min="3" max="3" width="11.5" customWidth="1"/>
    <col min="4" max="5" width="14.5" customWidth="1"/>
    <col min="6" max="6" width="12.1640625" customWidth="1"/>
    <col min="7" max="7" width="13.33203125" customWidth="1"/>
    <col min="8" max="8" width="12.1640625" customWidth="1"/>
    <col min="9" max="9" width="14.6640625" customWidth="1"/>
    <col min="10" max="10" width="14.33203125" customWidth="1"/>
    <col min="11" max="11" width="11.1640625" customWidth="1"/>
    <col min="12" max="12" width="17.6640625" customWidth="1"/>
    <col min="13" max="14" width="12.83203125" customWidth="1"/>
    <col min="15" max="15" width="10.5" customWidth="1"/>
    <col min="16" max="16" width="11" customWidth="1"/>
    <col min="17" max="17" width="9.6640625" bestFit="1" customWidth="1"/>
    <col min="18" max="18" width="14.33203125" bestFit="1" customWidth="1"/>
    <col min="25" max="25" width="13" customWidth="1"/>
  </cols>
  <sheetData>
    <row r="3" spans="1:12" ht="18">
      <c r="A3" s="48" t="s">
        <v>587</v>
      </c>
      <c r="B3" s="26"/>
      <c r="C3" s="26"/>
      <c r="D3" s="26"/>
      <c r="E3" s="26"/>
      <c r="F3" s="26"/>
      <c r="G3" s="26"/>
      <c r="H3" s="26"/>
      <c r="I3" s="26"/>
      <c r="J3" s="26"/>
    </row>
    <row r="4" spans="1:12">
      <c r="A4" s="24" t="s">
        <v>129</v>
      </c>
    </row>
    <row r="5" spans="1:12" ht="12.75">
      <c r="A5" s="2"/>
      <c r="C5" s="42"/>
      <c r="H5" s="31"/>
      <c r="J5" s="141"/>
    </row>
    <row r="6" spans="1:12" ht="12.75">
      <c r="A6" s="22" t="s">
        <v>880</v>
      </c>
      <c r="C6" s="42"/>
      <c r="J6" s="141"/>
    </row>
    <row r="7" spans="1:12" ht="13.5" thickBot="1">
      <c r="C7" s="42"/>
      <c r="J7" s="141"/>
    </row>
    <row r="8" spans="1:12" ht="14.25" thickTop="1" thickBot="1">
      <c r="A8" s="319" t="s">
        <v>218</v>
      </c>
      <c r="I8" s="109"/>
      <c r="J8" s="142"/>
    </row>
    <row r="9" spans="1:12" ht="13.5" thickTop="1">
      <c r="A9" s="22" t="s">
        <v>440</v>
      </c>
      <c r="J9" s="144"/>
      <c r="L9" s="140"/>
    </row>
    <row r="10" spans="1:12" ht="12.75">
      <c r="A10" s="22" t="s">
        <v>441</v>
      </c>
      <c r="B10" s="2"/>
      <c r="D10" s="2"/>
      <c r="E10" s="2"/>
      <c r="F10" s="2"/>
      <c r="G10" s="2"/>
      <c r="H10" s="2"/>
      <c r="I10" s="2"/>
      <c r="J10" s="2"/>
    </row>
    <row r="11" spans="1:12" ht="12.75">
      <c r="A11" s="22" t="s">
        <v>442</v>
      </c>
      <c r="B11" s="2"/>
      <c r="D11" s="2"/>
      <c r="E11" s="2"/>
      <c r="F11" s="2"/>
      <c r="G11" s="2"/>
      <c r="H11" s="2"/>
      <c r="I11" s="2"/>
      <c r="J11" s="2"/>
    </row>
    <row r="12" spans="1:12" ht="12.75">
      <c r="A12" s="22"/>
      <c r="B12" s="2"/>
      <c r="D12" s="2"/>
      <c r="E12" s="2"/>
      <c r="F12" s="2"/>
      <c r="G12" s="2"/>
      <c r="H12" s="2"/>
      <c r="I12" s="2"/>
      <c r="J12" s="2"/>
    </row>
    <row r="13" spans="1:12" ht="12.75">
      <c r="A13" s="22" t="s">
        <v>439</v>
      </c>
      <c r="B13" s="2"/>
      <c r="D13" s="2"/>
      <c r="E13" s="2"/>
      <c r="F13" s="2"/>
      <c r="G13" s="2"/>
      <c r="H13" s="2"/>
      <c r="I13" s="2"/>
      <c r="J13" s="2"/>
    </row>
    <row r="14" spans="1:12" ht="12.75">
      <c r="A14" s="22"/>
      <c r="B14" s="2"/>
      <c r="D14" s="2"/>
      <c r="E14" s="2"/>
      <c r="F14" s="2"/>
      <c r="G14" s="2"/>
      <c r="H14" s="2"/>
      <c r="I14" s="2"/>
      <c r="J14" s="2"/>
    </row>
    <row r="15" spans="1:12" ht="12.75">
      <c r="A15" s="318" t="s">
        <v>567</v>
      </c>
      <c r="B15" s="2"/>
      <c r="D15" s="2"/>
      <c r="E15" s="2"/>
      <c r="F15" s="2"/>
      <c r="G15" s="2"/>
      <c r="H15" s="2"/>
      <c r="I15" s="2"/>
      <c r="J15" s="2"/>
    </row>
    <row r="16" spans="1:12" ht="12.75">
      <c r="A16" s="318"/>
      <c r="B16" s="2"/>
      <c r="D16" s="2"/>
      <c r="E16" s="2"/>
      <c r="F16" s="2"/>
      <c r="G16" s="2"/>
      <c r="H16" s="2"/>
      <c r="I16" s="2"/>
      <c r="J16" s="2"/>
    </row>
    <row r="17" spans="1:10" ht="15.75">
      <c r="A17" s="126" t="s">
        <v>939</v>
      </c>
      <c r="B17" s="35"/>
      <c r="D17" s="2"/>
      <c r="E17" s="2"/>
      <c r="F17" s="2"/>
      <c r="G17" s="2"/>
      <c r="H17" s="2"/>
      <c r="I17" s="2"/>
      <c r="J17" s="2"/>
    </row>
    <row r="18" spans="1:10" ht="12.75">
      <c r="A18" s="143" t="s">
        <v>931</v>
      </c>
      <c r="B18" s="143" t="s">
        <v>932</v>
      </c>
      <c r="D18" s="2"/>
      <c r="E18" s="2"/>
      <c r="F18" s="2"/>
      <c r="G18" s="2"/>
      <c r="H18" s="2"/>
      <c r="I18" s="2"/>
      <c r="J18" s="2"/>
    </row>
    <row r="19" spans="1:10" ht="12.75">
      <c r="A19" s="143" t="s">
        <v>934</v>
      </c>
      <c r="B19" s="35" t="s">
        <v>933</v>
      </c>
      <c r="D19" s="2"/>
      <c r="E19" s="2"/>
      <c r="F19" s="2"/>
      <c r="G19" s="2"/>
      <c r="H19" s="2"/>
      <c r="I19" s="2"/>
      <c r="J19" s="2"/>
    </row>
    <row r="20" spans="1:10" ht="12.75">
      <c r="A20" s="143" t="s">
        <v>936</v>
      </c>
      <c r="B20" s="35" t="s">
        <v>935</v>
      </c>
      <c r="D20" s="2"/>
      <c r="E20" s="2"/>
      <c r="F20" s="2"/>
      <c r="G20" s="2"/>
      <c r="H20" s="2"/>
      <c r="I20" s="2"/>
      <c r="J20" s="2"/>
    </row>
    <row r="21" spans="1:10" ht="12.75">
      <c r="A21" s="143" t="s">
        <v>938</v>
      </c>
      <c r="B21" s="35" t="s">
        <v>937</v>
      </c>
      <c r="D21" s="2"/>
      <c r="E21" s="2"/>
      <c r="F21" s="2"/>
      <c r="G21" s="2"/>
      <c r="H21" s="2"/>
      <c r="I21" s="2"/>
      <c r="J21" s="2"/>
    </row>
    <row r="22" spans="1:10" ht="12.75">
      <c r="A22" s="143" t="s">
        <v>947</v>
      </c>
      <c r="B22" s="143" t="s">
        <v>977</v>
      </c>
      <c r="D22" s="2"/>
      <c r="E22" s="2"/>
      <c r="F22" s="2"/>
      <c r="G22" s="2"/>
      <c r="H22" s="2"/>
      <c r="I22" s="2"/>
      <c r="J22" s="2"/>
    </row>
    <row r="23" spans="1:10" ht="12.75">
      <c r="A23" s="143" t="s">
        <v>946</v>
      </c>
      <c r="B23" s="143" t="s">
        <v>948</v>
      </c>
      <c r="D23" s="2"/>
      <c r="E23" s="2"/>
      <c r="F23" s="2"/>
      <c r="G23" s="2"/>
      <c r="H23" s="2"/>
      <c r="I23" s="2"/>
      <c r="J23" s="2"/>
    </row>
    <row r="24" spans="1:10" ht="12.75">
      <c r="A24" s="143" t="s">
        <v>942</v>
      </c>
      <c r="B24" s="35" t="s">
        <v>940</v>
      </c>
      <c r="D24" s="2"/>
      <c r="E24" s="2"/>
      <c r="F24" s="2"/>
      <c r="G24" s="2"/>
      <c r="H24" s="2"/>
      <c r="I24" s="2"/>
      <c r="J24" s="2"/>
    </row>
    <row r="25" spans="1:10" ht="12.75">
      <c r="A25" s="143" t="s">
        <v>943</v>
      </c>
      <c r="B25" s="35" t="s">
        <v>941</v>
      </c>
      <c r="D25" s="2"/>
      <c r="E25" s="2"/>
      <c r="F25" s="2"/>
      <c r="G25" s="2"/>
      <c r="H25" s="2"/>
      <c r="I25" s="2"/>
      <c r="J25" s="2"/>
    </row>
    <row r="26" spans="1:10" ht="12.75">
      <c r="A26" s="143" t="s">
        <v>949</v>
      </c>
      <c r="B26" s="143" t="s">
        <v>954</v>
      </c>
      <c r="D26" s="2"/>
      <c r="E26" s="2"/>
      <c r="F26" s="2"/>
      <c r="G26" s="2"/>
      <c r="H26" s="2"/>
      <c r="I26" s="2"/>
      <c r="J26" s="2"/>
    </row>
    <row r="27" spans="1:10" ht="12.75">
      <c r="A27" s="143"/>
      <c r="B27" s="2" t="s">
        <v>952</v>
      </c>
      <c r="D27" s="2"/>
      <c r="E27" s="2"/>
      <c r="F27" s="2"/>
      <c r="G27" s="2"/>
      <c r="H27" s="2"/>
      <c r="I27" s="2"/>
      <c r="J27" s="2"/>
    </row>
    <row r="28" spans="1:10" ht="12.75">
      <c r="A28" s="143" t="s">
        <v>944</v>
      </c>
      <c r="B28" s="35" t="s">
        <v>945</v>
      </c>
      <c r="D28" s="2"/>
      <c r="E28" s="2"/>
      <c r="F28" s="2"/>
      <c r="G28" s="2"/>
      <c r="H28" s="2"/>
      <c r="I28" s="2"/>
      <c r="J28" s="2"/>
    </row>
    <row r="29" spans="1:10" ht="12.75">
      <c r="A29" s="318"/>
      <c r="B29" s="2"/>
      <c r="D29" s="2"/>
      <c r="E29" s="2"/>
      <c r="F29" s="2"/>
      <c r="G29" s="2"/>
      <c r="H29" s="2"/>
      <c r="I29" s="2"/>
      <c r="J29" s="2"/>
    </row>
    <row r="31" spans="1:10" ht="18">
      <c r="A31" s="395" t="s">
        <v>588</v>
      </c>
      <c r="B31" s="395"/>
      <c r="C31" s="395"/>
      <c r="D31" s="395"/>
      <c r="E31" s="395"/>
      <c r="F31" s="395"/>
      <c r="G31" s="395"/>
      <c r="H31" s="395"/>
      <c r="I31" s="395"/>
      <c r="J31" s="395"/>
    </row>
    <row r="33" spans="1:18">
      <c r="A33" s="25"/>
      <c r="D33" s="25"/>
    </row>
    <row r="34" spans="1:18" ht="12.75">
      <c r="A34" s="396" t="s">
        <v>229</v>
      </c>
      <c r="B34" s="396"/>
      <c r="C34" s="396"/>
      <c r="D34" s="396"/>
      <c r="F34" s="396" t="s">
        <v>232</v>
      </c>
      <c r="G34" s="396"/>
      <c r="H34" s="396"/>
      <c r="I34" s="396"/>
    </row>
    <row r="35" spans="1:18" ht="12.75">
      <c r="A35" s="34" t="s">
        <v>132</v>
      </c>
      <c r="B35" s="4">
        <v>0</v>
      </c>
      <c r="C35" s="25"/>
      <c r="F35" s="34" t="s">
        <v>132</v>
      </c>
      <c r="G35" s="99">
        <v>0</v>
      </c>
    </row>
    <row r="36" spans="1:18" ht="12.75">
      <c r="A36" s="34" t="s">
        <v>134</v>
      </c>
      <c r="B36" s="4">
        <v>12000</v>
      </c>
      <c r="C36" s="25"/>
      <c r="F36" s="34" t="s">
        <v>134</v>
      </c>
      <c r="G36" s="4">
        <v>24000</v>
      </c>
    </row>
    <row r="37" spans="1:18" ht="12.75">
      <c r="A37" s="34" t="s">
        <v>136</v>
      </c>
      <c r="B37" s="6">
        <f>B35+B36</f>
        <v>12000</v>
      </c>
      <c r="C37" s="25"/>
      <c r="F37" s="34" t="s">
        <v>136</v>
      </c>
      <c r="G37" s="6">
        <f>G35+G36</f>
        <v>24000</v>
      </c>
      <c r="L37" s="35"/>
      <c r="M37" s="397" t="s">
        <v>168</v>
      </c>
      <c r="N37" s="397"/>
      <c r="O37" s="35"/>
      <c r="P37" s="35"/>
    </row>
    <row r="38" spans="1:18" ht="12.75">
      <c r="A38" s="394" t="s">
        <v>154</v>
      </c>
      <c r="B38" s="394"/>
      <c r="C38" s="30"/>
      <c r="D38" s="31" t="s">
        <v>155</v>
      </c>
      <c r="F38" s="394" t="s">
        <v>154</v>
      </c>
      <c r="G38" s="394"/>
      <c r="H38" s="30"/>
      <c r="I38" s="31" t="s">
        <v>155</v>
      </c>
      <c r="L38" s="97" t="s">
        <v>181</v>
      </c>
      <c r="M38" s="97" t="s">
        <v>131</v>
      </c>
      <c r="N38" s="97" t="s">
        <v>137</v>
      </c>
      <c r="O38" s="97" t="s">
        <v>138</v>
      </c>
      <c r="P38" s="97" t="s">
        <v>139</v>
      </c>
    </row>
    <row r="39" spans="1:18" ht="12.75">
      <c r="A39" s="32" t="s">
        <v>156</v>
      </c>
      <c r="B39" s="32" t="s">
        <v>157</v>
      </c>
      <c r="C39" s="32" t="s">
        <v>158</v>
      </c>
      <c r="D39" s="31" t="s">
        <v>130</v>
      </c>
      <c r="F39" s="32" t="s">
        <v>156</v>
      </c>
      <c r="G39" s="32" t="s">
        <v>157</v>
      </c>
      <c r="H39" s="32" t="s">
        <v>158</v>
      </c>
      <c r="I39" s="31" t="s">
        <v>130</v>
      </c>
      <c r="L39" s="35"/>
      <c r="M39" s="97" t="s">
        <v>227</v>
      </c>
      <c r="N39" s="97" t="s">
        <v>227</v>
      </c>
      <c r="O39" s="35"/>
      <c r="P39" s="35"/>
    </row>
    <row r="40" spans="1:18" ht="12.75">
      <c r="A40" s="191">
        <v>0</v>
      </c>
      <c r="B40" s="155">
        <f t="shared" ref="B40:B45" si="0">A41</f>
        <v>9525</v>
      </c>
      <c r="C40" s="139">
        <v>0.1</v>
      </c>
      <c r="D40" s="47">
        <v>0</v>
      </c>
      <c r="F40" s="191">
        <v>0</v>
      </c>
      <c r="G40" s="155">
        <f t="shared" ref="G40:G45" si="1">F41</f>
        <v>19050</v>
      </c>
      <c r="H40" s="139">
        <v>0.1</v>
      </c>
      <c r="I40" s="47">
        <v>0</v>
      </c>
      <c r="L40" s="51">
        <f t="shared" ref="L40:L46" si="2">C40</f>
        <v>0.1</v>
      </c>
      <c r="M40" s="52">
        <f t="shared" ref="M40:M45" si="3">B40-A40</f>
        <v>9525</v>
      </c>
      <c r="N40" s="53">
        <f t="shared" ref="N40:N45" si="4">G40-F40</f>
        <v>19050</v>
      </c>
      <c r="O40" s="54">
        <f t="shared" ref="O40:O45" si="5">N40/M40</f>
        <v>2</v>
      </c>
      <c r="P40" s="54">
        <f t="shared" ref="P40:P45" si="6">G40/B40</f>
        <v>2</v>
      </c>
    </row>
    <row r="41" spans="1:18" ht="12.75">
      <c r="A41" s="191">
        <v>9525</v>
      </c>
      <c r="B41" s="155">
        <f t="shared" si="0"/>
        <v>38700</v>
      </c>
      <c r="C41" s="139">
        <v>0.12</v>
      </c>
      <c r="D41" s="47">
        <f>C40*A41</f>
        <v>952.5</v>
      </c>
      <c r="F41" s="191">
        <v>19050</v>
      </c>
      <c r="G41" s="155">
        <f t="shared" si="1"/>
        <v>77400</v>
      </c>
      <c r="H41" s="139">
        <v>0.12</v>
      </c>
      <c r="I41" s="47">
        <f>H40*F41</f>
        <v>1905</v>
      </c>
      <c r="L41" s="51">
        <f t="shared" si="2"/>
        <v>0.12</v>
      </c>
      <c r="M41" s="52">
        <f t="shared" si="3"/>
        <v>29175</v>
      </c>
      <c r="N41" s="53">
        <f t="shared" si="4"/>
        <v>58350</v>
      </c>
      <c r="O41" s="54">
        <f t="shared" si="5"/>
        <v>2</v>
      </c>
      <c r="P41" s="54">
        <f t="shared" si="6"/>
        <v>2</v>
      </c>
    </row>
    <row r="42" spans="1:18" ht="12.75">
      <c r="A42" s="191">
        <v>38700</v>
      </c>
      <c r="B42" s="155">
        <f t="shared" si="0"/>
        <v>82500</v>
      </c>
      <c r="C42" s="139">
        <v>0.22</v>
      </c>
      <c r="D42" s="47">
        <f>D41+(A42-A41)*C41</f>
        <v>4453.5</v>
      </c>
      <c r="F42" s="191">
        <v>77400</v>
      </c>
      <c r="G42" s="155">
        <f t="shared" si="1"/>
        <v>165000</v>
      </c>
      <c r="H42" s="139">
        <v>0.22</v>
      </c>
      <c r="I42" s="47">
        <f>I41+(F42-F41)*H41</f>
        <v>8907</v>
      </c>
      <c r="L42" s="51">
        <f t="shared" si="2"/>
        <v>0.22</v>
      </c>
      <c r="M42" s="52">
        <f t="shared" si="3"/>
        <v>43800</v>
      </c>
      <c r="N42" s="53">
        <f t="shared" si="4"/>
        <v>87600</v>
      </c>
      <c r="O42" s="54">
        <f t="shared" si="5"/>
        <v>2</v>
      </c>
      <c r="P42" s="54">
        <f t="shared" si="6"/>
        <v>2</v>
      </c>
    </row>
    <row r="43" spans="1:18" ht="12.75">
      <c r="A43" s="191">
        <v>82500</v>
      </c>
      <c r="B43" s="155">
        <f t="shared" si="0"/>
        <v>157500</v>
      </c>
      <c r="C43" s="139">
        <v>0.24</v>
      </c>
      <c r="D43" s="46">
        <f>D42+(A43-A42)*C42</f>
        <v>14089.5</v>
      </c>
      <c r="F43" s="191">
        <v>165000</v>
      </c>
      <c r="G43" s="155">
        <f t="shared" si="1"/>
        <v>315000</v>
      </c>
      <c r="H43" s="139">
        <v>0.24</v>
      </c>
      <c r="I43" s="46">
        <f>I42+(F43-F42)*H42</f>
        <v>28179</v>
      </c>
      <c r="L43" s="51">
        <f t="shared" si="2"/>
        <v>0.24</v>
      </c>
      <c r="M43" s="52">
        <f t="shared" si="3"/>
        <v>75000</v>
      </c>
      <c r="N43" s="53">
        <f t="shared" si="4"/>
        <v>150000</v>
      </c>
      <c r="O43" s="54">
        <f t="shared" si="5"/>
        <v>2</v>
      </c>
      <c r="P43" s="54">
        <f t="shared" si="6"/>
        <v>2</v>
      </c>
    </row>
    <row r="44" spans="1:18" ht="12.75">
      <c r="A44" s="191">
        <v>157500</v>
      </c>
      <c r="B44" s="155">
        <f t="shared" si="0"/>
        <v>200000</v>
      </c>
      <c r="C44" s="139">
        <v>0.32</v>
      </c>
      <c r="D44" s="46">
        <f>D43+(A44-A43)*C43</f>
        <v>32089.5</v>
      </c>
      <c r="F44" s="191">
        <v>315000</v>
      </c>
      <c r="G44" s="155">
        <f t="shared" si="1"/>
        <v>400000</v>
      </c>
      <c r="H44" s="139">
        <v>0.32</v>
      </c>
      <c r="I44" s="46">
        <f>I43+(F44-F43)*H43</f>
        <v>64179</v>
      </c>
      <c r="L44" s="51">
        <f t="shared" si="2"/>
        <v>0.32</v>
      </c>
      <c r="M44" s="52">
        <f t="shared" si="3"/>
        <v>42500</v>
      </c>
      <c r="N44" s="53">
        <f t="shared" si="4"/>
        <v>85000</v>
      </c>
      <c r="O44" s="54">
        <f t="shared" si="5"/>
        <v>2</v>
      </c>
      <c r="P44" s="54">
        <f t="shared" si="6"/>
        <v>2</v>
      </c>
    </row>
    <row r="45" spans="1:18" ht="12.75">
      <c r="A45" s="191">
        <v>200000</v>
      </c>
      <c r="B45" s="155">
        <f t="shared" si="0"/>
        <v>500000</v>
      </c>
      <c r="C45" s="139">
        <v>0.35</v>
      </c>
      <c r="D45" s="46">
        <f>D44+(A45-A44)*C44</f>
        <v>45689.5</v>
      </c>
      <c r="F45" s="191">
        <v>400000</v>
      </c>
      <c r="G45" s="155">
        <f t="shared" si="1"/>
        <v>600000</v>
      </c>
      <c r="H45" s="139">
        <v>0.35</v>
      </c>
      <c r="I45" s="46">
        <f>I44+(F45-F44)*H44</f>
        <v>91379</v>
      </c>
      <c r="L45" s="51">
        <f t="shared" si="2"/>
        <v>0.35</v>
      </c>
      <c r="M45" s="52">
        <f t="shared" si="3"/>
        <v>300000</v>
      </c>
      <c r="N45" s="53">
        <f t="shared" si="4"/>
        <v>200000</v>
      </c>
      <c r="O45" s="54">
        <f t="shared" si="5"/>
        <v>0.66666666666666663</v>
      </c>
      <c r="P45" s="54">
        <f t="shared" si="6"/>
        <v>1.2</v>
      </c>
    </row>
    <row r="46" spans="1:18" ht="12.75">
      <c r="A46" s="191">
        <v>500000</v>
      </c>
      <c r="B46" s="143" t="s">
        <v>160</v>
      </c>
      <c r="C46" s="139">
        <v>0.37</v>
      </c>
      <c r="D46" s="46">
        <f>D45+(A46-A45)*C45</f>
        <v>150689.5</v>
      </c>
      <c r="F46" s="191">
        <v>600000</v>
      </c>
      <c r="G46" s="35" t="s">
        <v>160</v>
      </c>
      <c r="H46" s="139">
        <v>0.37</v>
      </c>
      <c r="I46" s="46">
        <f>I45+(F46-F45)*H45</f>
        <v>161379</v>
      </c>
      <c r="L46" s="51">
        <f t="shared" si="2"/>
        <v>0.37</v>
      </c>
      <c r="M46" s="52"/>
      <c r="N46" s="53"/>
      <c r="O46" s="54"/>
      <c r="P46" s="54"/>
    </row>
    <row r="47" spans="1:18" ht="12.75">
      <c r="A47" s="41"/>
      <c r="B47" s="35"/>
      <c r="C47" s="139"/>
      <c r="D47" s="46"/>
      <c r="F47" s="41"/>
      <c r="G47" s="35"/>
      <c r="H47" s="139"/>
      <c r="I47" s="46"/>
      <c r="N47" s="51"/>
      <c r="O47" s="52"/>
      <c r="P47" s="53"/>
      <c r="Q47" s="54"/>
      <c r="R47" s="54"/>
    </row>
    <row r="48" spans="1:18" ht="12.75">
      <c r="A48" s="191" t="s">
        <v>356</v>
      </c>
      <c r="B48" s="143"/>
      <c r="C48" s="191">
        <v>0</v>
      </c>
      <c r="D48" s="46"/>
      <c r="F48" s="41"/>
      <c r="G48" s="35"/>
      <c r="H48" s="191">
        <v>0</v>
      </c>
      <c r="I48" s="46"/>
      <c r="N48" s="51"/>
      <c r="O48" s="52"/>
      <c r="P48" s="53"/>
      <c r="Q48" s="54"/>
      <c r="R48" s="54"/>
    </row>
    <row r="49" spans="1:18" ht="12.75">
      <c r="A49" s="143" t="s">
        <v>357</v>
      </c>
      <c r="C49" s="191">
        <v>6780</v>
      </c>
      <c r="D49" s="227" t="s">
        <v>365</v>
      </c>
      <c r="F49" s="191"/>
      <c r="G49" s="191"/>
      <c r="H49" s="191">
        <v>6780</v>
      </c>
      <c r="I49" s="227" t="s">
        <v>365</v>
      </c>
      <c r="N49" s="51"/>
      <c r="O49" s="52"/>
      <c r="P49" s="53"/>
      <c r="Q49" s="54"/>
      <c r="R49" s="54"/>
    </row>
    <row r="50" spans="1:18" ht="12.75">
      <c r="A50" s="191" t="s">
        <v>358</v>
      </c>
      <c r="B50" s="35"/>
      <c r="C50" s="191">
        <v>8470</v>
      </c>
      <c r="D50" s="227" t="s">
        <v>366</v>
      </c>
      <c r="E50" s="226">
        <v>2018</v>
      </c>
      <c r="F50" s="41"/>
      <c r="G50" s="35"/>
      <c r="H50" s="191">
        <v>14220</v>
      </c>
      <c r="I50" s="227" t="s">
        <v>366</v>
      </c>
      <c r="J50" s="31" t="s">
        <v>744</v>
      </c>
      <c r="N50" s="51"/>
      <c r="O50" s="52"/>
      <c r="P50" s="53"/>
      <c r="Q50" s="54"/>
      <c r="R50" s="54"/>
    </row>
    <row r="51" spans="1:18" ht="12.75">
      <c r="A51" s="191" t="s">
        <v>359</v>
      </c>
      <c r="B51" s="35"/>
      <c r="C51" s="191">
        <v>15300</v>
      </c>
      <c r="D51" s="46"/>
      <c r="F51" s="41"/>
      <c r="G51" s="35"/>
      <c r="H51" s="191">
        <v>20950</v>
      </c>
      <c r="I51" s="46"/>
      <c r="N51" s="51"/>
      <c r="O51" s="52"/>
      <c r="P51" s="53"/>
      <c r="Q51" s="54"/>
      <c r="R51" s="54"/>
    </row>
    <row r="52" spans="1:18" ht="12.75">
      <c r="A52" s="191" t="s">
        <v>360</v>
      </c>
      <c r="B52" s="35"/>
      <c r="C52" s="191">
        <v>520</v>
      </c>
      <c r="D52" s="46"/>
      <c r="F52" s="41"/>
      <c r="G52" s="35"/>
      <c r="H52" s="191">
        <v>520</v>
      </c>
      <c r="I52" s="46"/>
      <c r="N52" s="51"/>
      <c r="O52" s="52"/>
      <c r="P52" s="53"/>
      <c r="Q52" s="54"/>
      <c r="R52" s="54"/>
    </row>
    <row r="53" spans="1:18" ht="12.75">
      <c r="A53" s="191"/>
      <c r="B53" s="35"/>
      <c r="C53" s="191"/>
      <c r="D53" s="46"/>
      <c r="F53" s="41"/>
      <c r="G53" s="35"/>
      <c r="H53" s="191"/>
      <c r="I53" s="46"/>
      <c r="N53" s="51"/>
      <c r="O53" s="52"/>
      <c r="P53" s="53"/>
      <c r="Q53" s="54"/>
      <c r="R53" s="54"/>
    </row>
    <row r="54" spans="1:18" ht="12.75">
      <c r="A54" s="41"/>
      <c r="B54" s="35"/>
      <c r="C54" s="139"/>
      <c r="D54" s="46"/>
      <c r="F54" s="41"/>
      <c r="G54" s="35"/>
      <c r="H54" s="139"/>
      <c r="I54" s="46"/>
      <c r="N54" s="51"/>
      <c r="O54" s="52"/>
      <c r="P54" s="53"/>
      <c r="Q54" s="54"/>
      <c r="R54" s="54"/>
    </row>
    <row r="55" spans="1:18" ht="18">
      <c r="A55" s="395" t="s">
        <v>831</v>
      </c>
      <c r="B55" s="395"/>
      <c r="C55" s="395"/>
      <c r="D55" s="395"/>
      <c r="E55" s="395"/>
      <c r="F55" s="395"/>
      <c r="G55" s="395"/>
      <c r="H55" s="395"/>
      <c r="I55" s="395"/>
      <c r="J55" s="395"/>
      <c r="K55" s="35"/>
      <c r="N55" s="55"/>
      <c r="R55" s="54"/>
    </row>
    <row r="56" spans="1:18" ht="13.5" thickBot="1">
      <c r="A56" s="136"/>
      <c r="C56" s="137"/>
      <c r="D56" s="50"/>
      <c r="F56" s="136"/>
      <c r="H56" s="137"/>
      <c r="I56" s="50"/>
      <c r="K56" s="35"/>
      <c r="N56" s="55"/>
      <c r="R56" s="54"/>
    </row>
    <row r="57" spans="1:18" ht="14.25" thickTop="1" thickBot="1">
      <c r="A57" s="151">
        <v>1</v>
      </c>
      <c r="B57" s="160" t="s">
        <v>242</v>
      </c>
      <c r="C57" s="157" t="s">
        <v>589</v>
      </c>
      <c r="D57" s="50"/>
      <c r="F57" s="136"/>
      <c r="H57" s="137"/>
      <c r="I57" s="50"/>
      <c r="K57" s="35"/>
      <c r="N57" s="55"/>
      <c r="R57" s="54"/>
    </row>
    <row r="58" spans="1:18" ht="13.5" thickTop="1">
      <c r="A58" s="159" t="s">
        <v>248</v>
      </c>
      <c r="D58" s="153" t="s">
        <v>243</v>
      </c>
      <c r="F58" s="136"/>
      <c r="H58" s="137"/>
      <c r="I58" s="50"/>
      <c r="K58" s="35"/>
      <c r="N58" s="55"/>
      <c r="R58" s="54"/>
    </row>
    <row r="59" spans="1:18" ht="12.75">
      <c r="A59" s="136"/>
      <c r="C59" s="153" t="s">
        <v>633</v>
      </c>
      <c r="D59" s="50"/>
      <c r="F59" s="136"/>
      <c r="H59" s="137"/>
      <c r="I59" s="50"/>
      <c r="K59" s="35"/>
      <c r="N59" s="55"/>
      <c r="R59" s="54"/>
    </row>
    <row r="60" spans="1:18" ht="12.75">
      <c r="A60" s="136"/>
      <c r="C60" s="154" t="s">
        <v>253</v>
      </c>
      <c r="D60" s="50"/>
      <c r="F60" s="136"/>
      <c r="H60" s="137"/>
      <c r="I60" s="50"/>
      <c r="K60" s="35"/>
      <c r="N60" s="55"/>
      <c r="R60" s="54"/>
    </row>
    <row r="61" spans="1:18" ht="12.75">
      <c r="A61" s="41"/>
      <c r="B61" s="35"/>
      <c r="C61" s="139"/>
      <c r="D61" s="46"/>
      <c r="F61" s="41"/>
      <c r="G61" s="35"/>
      <c r="H61" s="139"/>
      <c r="I61" s="46"/>
      <c r="N61" s="51"/>
      <c r="O61" s="52"/>
      <c r="P61" s="53"/>
      <c r="Q61" s="54"/>
      <c r="R61" s="54"/>
    </row>
    <row r="62" spans="1:18" ht="12.75">
      <c r="A62" s="396" t="s">
        <v>260</v>
      </c>
      <c r="B62" s="396"/>
      <c r="C62" s="396"/>
      <c r="D62" s="396"/>
      <c r="F62" s="396" t="s">
        <v>259</v>
      </c>
      <c r="G62" s="396"/>
      <c r="H62" s="396"/>
      <c r="I62" s="396"/>
    </row>
    <row r="63" spans="1:18" ht="12.75">
      <c r="A63" s="34" t="s">
        <v>132</v>
      </c>
      <c r="B63" s="156">
        <f>InflateFactr*B35</f>
        <v>0</v>
      </c>
      <c r="C63" s="25"/>
      <c r="F63" s="34" t="s">
        <v>132</v>
      </c>
      <c r="G63" s="156">
        <f>InflateFactr*G35</f>
        <v>0</v>
      </c>
    </row>
    <row r="64" spans="1:18" ht="12.75">
      <c r="A64" s="34" t="s">
        <v>134</v>
      </c>
      <c r="B64" s="156">
        <f>InflateFactr*B36</f>
        <v>12000</v>
      </c>
      <c r="C64" s="25"/>
      <c r="F64" s="34" t="s">
        <v>134</v>
      </c>
      <c r="G64" s="156">
        <f>InflateFactr*G36</f>
        <v>24000</v>
      </c>
      <c r="K64" s="33"/>
      <c r="L64" s="140"/>
    </row>
    <row r="65" spans="1:18" ht="12.75">
      <c r="A65" s="34" t="s">
        <v>136</v>
      </c>
      <c r="B65" s="156">
        <f>InflateFactr*B37</f>
        <v>12000</v>
      </c>
      <c r="C65" s="25"/>
      <c r="F65" s="34" t="s">
        <v>136</v>
      </c>
      <c r="G65" s="156">
        <f>InflateFactr*G37</f>
        <v>24000</v>
      </c>
      <c r="K65" s="35"/>
      <c r="L65" s="35"/>
      <c r="M65" s="397" t="s">
        <v>168</v>
      </c>
      <c r="N65" s="397"/>
      <c r="O65" s="35"/>
      <c r="P65" s="35"/>
    </row>
    <row r="66" spans="1:18" ht="12.75">
      <c r="A66" s="394" t="s">
        <v>154</v>
      </c>
      <c r="B66" s="394"/>
      <c r="C66" s="30"/>
      <c r="D66" s="31" t="s">
        <v>155</v>
      </c>
      <c r="F66" s="394" t="s">
        <v>154</v>
      </c>
      <c r="G66" s="394"/>
      <c r="H66" s="30"/>
      <c r="I66" s="31" t="s">
        <v>155</v>
      </c>
      <c r="L66" s="97" t="s">
        <v>181</v>
      </c>
      <c r="M66" s="97" t="s">
        <v>131</v>
      </c>
      <c r="N66" s="97" t="s">
        <v>137</v>
      </c>
      <c r="O66" s="97" t="s">
        <v>138</v>
      </c>
      <c r="P66" s="97" t="s">
        <v>139</v>
      </c>
    </row>
    <row r="67" spans="1:18" ht="12.75">
      <c r="A67" s="32" t="s">
        <v>156</v>
      </c>
      <c r="B67" s="32" t="s">
        <v>157</v>
      </c>
      <c r="C67" s="32" t="s">
        <v>158</v>
      </c>
      <c r="D67" s="31" t="s">
        <v>130</v>
      </c>
      <c r="F67" s="32" t="s">
        <v>156</v>
      </c>
      <c r="G67" s="32" t="s">
        <v>157</v>
      </c>
      <c r="H67" s="32" t="s">
        <v>158</v>
      </c>
      <c r="I67" s="31" t="s">
        <v>130</v>
      </c>
      <c r="L67" s="35"/>
      <c r="M67" s="35"/>
      <c r="N67" s="35"/>
      <c r="O67" s="35"/>
      <c r="P67" s="35"/>
    </row>
    <row r="68" spans="1:18" ht="12.75">
      <c r="A68" s="155">
        <f t="shared" ref="A68:A74" si="7">InflateFactr*A40</f>
        <v>0</v>
      </c>
      <c r="B68" s="41">
        <f t="shared" ref="B68:B73" si="8">A69</f>
        <v>9525</v>
      </c>
      <c r="C68" s="139">
        <v>0.1</v>
      </c>
      <c r="D68" s="47">
        <v>0</v>
      </c>
      <c r="F68" s="155">
        <v>0</v>
      </c>
      <c r="G68" s="41">
        <f t="shared" ref="G68:G73" si="9">F69</f>
        <v>19050</v>
      </c>
      <c r="H68" s="139">
        <v>0.1</v>
      </c>
      <c r="I68" s="47">
        <v>0</v>
      </c>
      <c r="L68" s="51">
        <f t="shared" ref="L68:L74" si="10">C68</f>
        <v>0.1</v>
      </c>
      <c r="M68" s="52">
        <f t="shared" ref="M68:M73" si="11">B68-A68</f>
        <v>9525</v>
      </c>
      <c r="N68" s="53">
        <f t="shared" ref="N68:N73" si="12">G68-F68</f>
        <v>19050</v>
      </c>
      <c r="O68" s="54">
        <f t="shared" ref="O68:O73" si="13">N68/M68</f>
        <v>2</v>
      </c>
      <c r="P68" s="54">
        <f t="shared" ref="P68:P73" si="14">G68/B68</f>
        <v>2</v>
      </c>
    </row>
    <row r="69" spans="1:18" ht="12.75">
      <c r="A69" s="155">
        <f t="shared" si="7"/>
        <v>9525</v>
      </c>
      <c r="B69" s="41">
        <f t="shared" si="8"/>
        <v>38700</v>
      </c>
      <c r="C69" s="139">
        <v>0.12</v>
      </c>
      <c r="D69" s="47">
        <f>C68*A69</f>
        <v>952.5</v>
      </c>
      <c r="F69" s="155">
        <f t="shared" ref="F69:F74" si="15">InflateFactr*F41</f>
        <v>19050</v>
      </c>
      <c r="G69" s="41">
        <f t="shared" si="9"/>
        <v>77400</v>
      </c>
      <c r="H69" s="139">
        <v>0.12</v>
      </c>
      <c r="I69" s="47">
        <f>H68*F69</f>
        <v>1905</v>
      </c>
      <c r="L69" s="51">
        <f t="shared" si="10"/>
        <v>0.12</v>
      </c>
      <c r="M69" s="52">
        <f t="shared" si="11"/>
        <v>29175</v>
      </c>
      <c r="N69" s="53">
        <f t="shared" si="12"/>
        <v>58350</v>
      </c>
      <c r="O69" s="54">
        <f t="shared" si="13"/>
        <v>2</v>
      </c>
      <c r="P69" s="54">
        <f t="shared" si="14"/>
        <v>2</v>
      </c>
    </row>
    <row r="70" spans="1:18" ht="12.75">
      <c r="A70" s="155">
        <f t="shared" si="7"/>
        <v>38700</v>
      </c>
      <c r="B70" s="41">
        <f t="shared" si="8"/>
        <v>82500</v>
      </c>
      <c r="C70" s="139">
        <v>0.22</v>
      </c>
      <c r="D70" s="47">
        <f>D69+(A70-A69)*C69</f>
        <v>4453.5</v>
      </c>
      <c r="F70" s="155">
        <f t="shared" si="15"/>
        <v>77400</v>
      </c>
      <c r="G70" s="41">
        <f t="shared" si="9"/>
        <v>165000</v>
      </c>
      <c r="H70" s="139">
        <v>0.22</v>
      </c>
      <c r="I70" s="47">
        <f>I69+(F70-F69)*H69</f>
        <v>8907</v>
      </c>
      <c r="L70" s="51">
        <f t="shared" si="10"/>
        <v>0.22</v>
      </c>
      <c r="M70" s="52">
        <f t="shared" si="11"/>
        <v>43800</v>
      </c>
      <c r="N70" s="53">
        <f t="shared" si="12"/>
        <v>87600</v>
      </c>
      <c r="O70" s="54">
        <f t="shared" si="13"/>
        <v>2</v>
      </c>
      <c r="P70" s="54">
        <f t="shared" si="14"/>
        <v>2</v>
      </c>
    </row>
    <row r="71" spans="1:18" ht="12.75">
      <c r="A71" s="155">
        <f t="shared" si="7"/>
        <v>82500</v>
      </c>
      <c r="B71" s="41">
        <f t="shared" si="8"/>
        <v>157500</v>
      </c>
      <c r="C71" s="139">
        <v>0.24</v>
      </c>
      <c r="D71" s="46">
        <f>D70+(A71-A70)*C70</f>
        <v>14089.5</v>
      </c>
      <c r="F71" s="155">
        <f t="shared" si="15"/>
        <v>165000</v>
      </c>
      <c r="G71" s="41">
        <f t="shared" si="9"/>
        <v>315000</v>
      </c>
      <c r="H71" s="139">
        <v>0.24</v>
      </c>
      <c r="I71" s="46">
        <f>I70+(F71-F70)*H70</f>
        <v>28179</v>
      </c>
      <c r="L71" s="51">
        <f t="shared" si="10"/>
        <v>0.24</v>
      </c>
      <c r="M71" s="52">
        <f t="shared" si="11"/>
        <v>75000</v>
      </c>
      <c r="N71" s="53">
        <f t="shared" si="12"/>
        <v>150000</v>
      </c>
      <c r="O71" s="54">
        <f t="shared" si="13"/>
        <v>2</v>
      </c>
      <c r="P71" s="54">
        <f t="shared" si="14"/>
        <v>2</v>
      </c>
    </row>
    <row r="72" spans="1:18" ht="12.75">
      <c r="A72" s="155">
        <f t="shared" si="7"/>
        <v>157500</v>
      </c>
      <c r="B72" s="41">
        <f t="shared" si="8"/>
        <v>200000</v>
      </c>
      <c r="C72" s="139">
        <v>0.32</v>
      </c>
      <c r="D72" s="46">
        <f>D71+(A72-A71)*C71</f>
        <v>32089.5</v>
      </c>
      <c r="F72" s="155">
        <f t="shared" si="15"/>
        <v>315000</v>
      </c>
      <c r="G72" s="41">
        <f t="shared" si="9"/>
        <v>400000</v>
      </c>
      <c r="H72" s="139">
        <v>0.32</v>
      </c>
      <c r="I72" s="46">
        <f>I71+(F72-F71)*H71</f>
        <v>64179</v>
      </c>
      <c r="L72" s="51">
        <f t="shared" si="10"/>
        <v>0.32</v>
      </c>
      <c r="M72" s="52">
        <f t="shared" si="11"/>
        <v>42500</v>
      </c>
      <c r="N72" s="53">
        <f t="shared" si="12"/>
        <v>85000</v>
      </c>
      <c r="O72" s="54">
        <f t="shared" si="13"/>
        <v>2</v>
      </c>
      <c r="P72" s="54">
        <f t="shared" si="14"/>
        <v>2</v>
      </c>
    </row>
    <row r="73" spans="1:18" ht="12.75">
      <c r="A73" s="155">
        <f t="shared" si="7"/>
        <v>200000</v>
      </c>
      <c r="B73" s="41">
        <f t="shared" si="8"/>
        <v>500000</v>
      </c>
      <c r="C73" s="139">
        <v>0.35</v>
      </c>
      <c r="D73" s="46">
        <f>D72+(A73-A72)*C72</f>
        <v>45689.5</v>
      </c>
      <c r="F73" s="155">
        <f t="shared" si="15"/>
        <v>400000</v>
      </c>
      <c r="G73" s="41">
        <f t="shared" si="9"/>
        <v>600000</v>
      </c>
      <c r="H73" s="139">
        <v>0.35</v>
      </c>
      <c r="I73" s="46">
        <f>I72+(F73-F72)*H72</f>
        <v>91379</v>
      </c>
      <c r="K73" s="35"/>
      <c r="L73" s="51">
        <f t="shared" si="10"/>
        <v>0.35</v>
      </c>
      <c r="M73" s="52">
        <f t="shared" si="11"/>
        <v>300000</v>
      </c>
      <c r="N73" s="53">
        <f t="shared" si="12"/>
        <v>200000</v>
      </c>
      <c r="O73" s="54">
        <f t="shared" si="13"/>
        <v>0.66666666666666663</v>
      </c>
      <c r="P73" s="54">
        <f t="shared" si="14"/>
        <v>1.2</v>
      </c>
    </row>
    <row r="74" spans="1:18" ht="12.75">
      <c r="A74" s="155">
        <f t="shared" si="7"/>
        <v>500000</v>
      </c>
      <c r="B74" s="35" t="s">
        <v>160</v>
      </c>
      <c r="C74" s="139">
        <v>0.37</v>
      </c>
      <c r="D74" s="46">
        <f>D73+(A74-A73)*C73</f>
        <v>150689.5</v>
      </c>
      <c r="F74" s="184">
        <f t="shared" si="15"/>
        <v>600000</v>
      </c>
      <c r="G74" s="35" t="s">
        <v>160</v>
      </c>
      <c r="H74" s="139">
        <v>0.37</v>
      </c>
      <c r="I74" s="46">
        <f>I73+(F74-F73)*H73</f>
        <v>161379</v>
      </c>
      <c r="L74" s="51">
        <f t="shared" si="10"/>
        <v>0.37</v>
      </c>
      <c r="M74" s="52"/>
      <c r="N74" s="53"/>
      <c r="O74" s="54"/>
      <c r="P74" s="54"/>
    </row>
    <row r="75" spans="1:18" ht="12.75">
      <c r="A75" s="155"/>
      <c r="B75" s="35"/>
      <c r="C75" s="139"/>
      <c r="D75" s="46"/>
      <c r="F75" s="184"/>
      <c r="G75" s="35"/>
      <c r="H75" s="139"/>
      <c r="I75" s="46"/>
      <c r="N75" s="51"/>
      <c r="O75" s="52"/>
      <c r="P75" s="53"/>
      <c r="Q75" s="54"/>
      <c r="R75" s="54"/>
    </row>
    <row r="76" spans="1:18" ht="12.75">
      <c r="A76" s="191" t="s">
        <v>363</v>
      </c>
      <c r="B76" s="35"/>
      <c r="C76" s="155">
        <f>InflateFactr*C48</f>
        <v>0</v>
      </c>
      <c r="D76" s="46"/>
      <c r="F76" s="184"/>
      <c r="G76" s="35"/>
      <c r="H76" s="155">
        <f>InflateFactr*H48</f>
        <v>0</v>
      </c>
      <c r="I76" s="46"/>
      <c r="N76" s="51"/>
      <c r="O76" s="52"/>
      <c r="P76" s="53"/>
      <c r="Q76" s="54"/>
      <c r="R76" s="54"/>
    </row>
    <row r="77" spans="1:18" ht="12.75">
      <c r="A77" s="143" t="s">
        <v>357</v>
      </c>
      <c r="B77" s="35"/>
      <c r="C77" s="155">
        <f>InflateFactr*C49</f>
        <v>6780</v>
      </c>
      <c r="D77" s="227" t="s">
        <v>365</v>
      </c>
      <c r="E77" s="226">
        <v>2018</v>
      </c>
      <c r="F77" s="184"/>
      <c r="G77" s="35"/>
      <c r="H77" s="155">
        <f>InflateFactr*H49</f>
        <v>6780</v>
      </c>
      <c r="I77" s="227" t="s">
        <v>365</v>
      </c>
      <c r="N77" s="51"/>
      <c r="O77" s="52"/>
      <c r="P77" s="53"/>
      <c r="Q77" s="54"/>
      <c r="R77" s="54"/>
    </row>
    <row r="78" spans="1:18" ht="12.75">
      <c r="A78" s="191" t="s">
        <v>358</v>
      </c>
      <c r="B78" s="35"/>
      <c r="C78" s="155">
        <f>InflateFactr*C50</f>
        <v>8470</v>
      </c>
      <c r="D78" s="227" t="s">
        <v>366</v>
      </c>
      <c r="F78" s="184"/>
      <c r="G78" s="35"/>
      <c r="H78" s="155">
        <f>InflateFactr*H50</f>
        <v>14220</v>
      </c>
      <c r="I78" s="227" t="s">
        <v>366</v>
      </c>
      <c r="N78" s="51"/>
      <c r="O78" s="52"/>
      <c r="P78" s="53"/>
      <c r="Q78" s="54"/>
      <c r="R78" s="54"/>
    </row>
    <row r="79" spans="1:18" ht="12.75">
      <c r="A79" s="191" t="s">
        <v>359</v>
      </c>
      <c r="B79" s="35"/>
      <c r="C79" s="155">
        <f>InflateFactr*C51</f>
        <v>15300</v>
      </c>
      <c r="D79" s="46"/>
      <c r="F79" s="184"/>
      <c r="G79" s="35"/>
      <c r="H79" s="155">
        <f>InflateFactr*H51</f>
        <v>20950</v>
      </c>
      <c r="I79" s="46"/>
      <c r="N79" s="51"/>
      <c r="O79" s="52"/>
      <c r="P79" s="53"/>
      <c r="Q79" s="54"/>
      <c r="R79" s="54"/>
    </row>
    <row r="80" spans="1:18" ht="12.75">
      <c r="A80" s="191" t="s">
        <v>360</v>
      </c>
      <c r="B80" s="35"/>
      <c r="C80" s="155">
        <f>InflateFactr*C52</f>
        <v>520</v>
      </c>
      <c r="D80" s="46"/>
      <c r="F80" s="184"/>
      <c r="G80" s="35"/>
      <c r="H80" s="155">
        <f>InflateFactr*H52</f>
        <v>520</v>
      </c>
      <c r="I80" s="46"/>
      <c r="N80" s="51"/>
      <c r="O80" s="52"/>
      <c r="P80" s="53"/>
      <c r="Q80" s="54"/>
      <c r="R80" s="54"/>
    </row>
    <row r="81" spans="1:21" ht="12.75">
      <c r="A81" s="41"/>
      <c r="B81" s="35"/>
      <c r="C81" s="139"/>
      <c r="D81" s="46"/>
      <c r="F81" s="41"/>
      <c r="G81" s="35"/>
      <c r="H81" s="139"/>
      <c r="I81" s="46"/>
      <c r="N81" s="51"/>
      <c r="O81" s="52"/>
      <c r="P81" s="53"/>
      <c r="Q81" s="54"/>
      <c r="R81" s="54"/>
    </row>
    <row r="82" spans="1:21" ht="12.75">
      <c r="A82" s="41"/>
      <c r="B82" s="175">
        <f>InflateFactr</f>
        <v>1</v>
      </c>
      <c r="C82" s="176" t="s">
        <v>254</v>
      </c>
      <c r="D82" s="181"/>
      <c r="E82" s="177"/>
      <c r="F82" s="41"/>
      <c r="G82" s="35"/>
      <c r="H82" s="139"/>
      <c r="I82" s="46"/>
      <c r="N82" s="51"/>
      <c r="O82" s="52"/>
      <c r="P82" s="53"/>
      <c r="Q82" s="54"/>
      <c r="R82" s="54"/>
    </row>
    <row r="83" spans="1:21" ht="12.75">
      <c r="A83" s="41"/>
      <c r="B83" s="35"/>
      <c r="C83" s="139"/>
      <c r="D83" s="46"/>
      <c r="F83" s="41"/>
      <c r="G83" s="35"/>
      <c r="H83" s="139"/>
      <c r="I83" s="46"/>
      <c r="N83" s="51"/>
      <c r="O83" s="52"/>
      <c r="P83" s="53"/>
      <c r="Q83" s="54"/>
      <c r="R83" s="54"/>
    </row>
    <row r="84" spans="1:21" ht="12.75">
      <c r="A84" s="37"/>
      <c r="B84" s="35"/>
      <c r="C84" s="40"/>
      <c r="D84" s="46"/>
      <c r="F84" s="37"/>
      <c r="G84" s="35"/>
      <c r="H84" s="40"/>
      <c r="I84" s="46"/>
      <c r="N84" s="51"/>
      <c r="O84" s="58"/>
      <c r="P84" s="58"/>
      <c r="Q84" s="58"/>
      <c r="R84" s="58"/>
    </row>
    <row r="85" spans="1:21" ht="12.75">
      <c r="N85" s="51"/>
      <c r="O85" s="58"/>
      <c r="P85" s="58"/>
      <c r="Q85" s="58"/>
      <c r="R85" s="58"/>
    </row>
    <row r="86" spans="1:21" ht="12.75">
      <c r="A86" s="2"/>
      <c r="B86" s="2"/>
      <c r="C86" s="2"/>
      <c r="D86" s="2"/>
      <c r="E86" s="2"/>
      <c r="F86" s="2"/>
      <c r="G86" s="2"/>
      <c r="H86" s="2"/>
      <c r="I86" s="2"/>
      <c r="J86" s="2"/>
      <c r="K86" s="2"/>
      <c r="L86" s="2"/>
      <c r="M86" s="2"/>
      <c r="N86" s="2"/>
      <c r="O86" s="2"/>
      <c r="P86" s="2"/>
    </row>
    <row r="87" spans="1:21" ht="18">
      <c r="A87" s="287" t="s">
        <v>912</v>
      </c>
      <c r="B87" s="287"/>
      <c r="C87" s="287"/>
      <c r="D87" s="287"/>
      <c r="E87" s="287"/>
      <c r="F87" s="287"/>
      <c r="G87" s="287"/>
      <c r="H87" s="287"/>
      <c r="I87" s="287"/>
      <c r="J87" s="287"/>
      <c r="K87" s="287"/>
      <c r="L87" s="287"/>
      <c r="M87" s="58"/>
      <c r="N87" s="58"/>
      <c r="O87" s="58"/>
      <c r="P87" s="58"/>
      <c r="Q87" s="58"/>
      <c r="R87" s="58"/>
    </row>
    <row r="88" spans="1:21" ht="18">
      <c r="A88" s="287" t="s">
        <v>558</v>
      </c>
      <c r="B88" s="287"/>
      <c r="C88" s="287"/>
      <c r="D88" s="287"/>
      <c r="E88" s="287"/>
      <c r="F88" s="287"/>
      <c r="G88" s="287"/>
      <c r="H88" s="287"/>
      <c r="I88" s="287"/>
      <c r="J88" s="287"/>
      <c r="K88" s="287"/>
      <c r="L88" s="287"/>
      <c r="O88" s="143" t="s">
        <v>757</v>
      </c>
    </row>
    <row r="89" spans="1:21" ht="12.75">
      <c r="A89" s="22"/>
      <c r="B89" s="2"/>
      <c r="C89" s="7"/>
      <c r="D89" s="7"/>
      <c r="E89" s="7"/>
      <c r="F89" s="5"/>
      <c r="G89" s="7"/>
      <c r="H89" s="5"/>
      <c r="I89" s="5"/>
      <c r="J89" s="2"/>
      <c r="K89" s="2"/>
      <c r="O89" s="143" t="s">
        <v>756</v>
      </c>
    </row>
    <row r="90" spans="1:21" ht="12.75">
      <c r="A90" s="316" t="s">
        <v>881</v>
      </c>
      <c r="B90" s="2"/>
      <c r="C90" s="7"/>
      <c r="D90" s="7"/>
      <c r="E90" s="7"/>
      <c r="F90" s="5"/>
      <c r="G90" s="7"/>
      <c r="H90" s="5"/>
      <c r="I90" s="5"/>
      <c r="J90" s="2"/>
      <c r="K90" s="2"/>
      <c r="O90" s="143" t="s">
        <v>720</v>
      </c>
    </row>
    <row r="91" spans="1:21" ht="12.75">
      <c r="A91" s="317" t="s">
        <v>631</v>
      </c>
      <c r="B91" s="2"/>
      <c r="C91" s="28"/>
      <c r="D91" s="28"/>
      <c r="E91" s="7"/>
      <c r="F91" s="5"/>
      <c r="G91" s="28"/>
      <c r="H91" s="344" t="s">
        <v>632</v>
      </c>
      <c r="I91" s="5"/>
      <c r="J91" s="2"/>
      <c r="K91" s="2"/>
      <c r="O91" s="400" t="s">
        <v>630</v>
      </c>
      <c r="P91" s="400"/>
      <c r="Q91" s="400"/>
      <c r="R91" s="400"/>
      <c r="S91" s="400"/>
      <c r="T91" s="400"/>
      <c r="U91" s="400"/>
    </row>
    <row r="92" spans="1:21" ht="13.5">
      <c r="A92" s="2"/>
      <c r="B92" s="2"/>
      <c r="C92" s="28"/>
      <c r="D92" s="28"/>
      <c r="E92" s="7"/>
      <c r="F92" s="5"/>
      <c r="G92" s="28"/>
      <c r="H92" s="5"/>
      <c r="I92" s="145"/>
      <c r="J92" s="165"/>
      <c r="K92" s="11"/>
      <c r="L92" s="2"/>
      <c r="N92" s="189"/>
      <c r="O92" s="2"/>
      <c r="P92" s="2"/>
      <c r="Q92" s="2" t="s">
        <v>434</v>
      </c>
      <c r="R92" s="2"/>
    </row>
    <row r="93" spans="1:21" ht="12.75">
      <c r="B93" s="188" t="s">
        <v>913</v>
      </c>
      <c r="C93" s="1"/>
      <c r="D93" s="1"/>
      <c r="E93" s="1"/>
      <c r="F93" s="1"/>
      <c r="G93" s="1"/>
      <c r="H93" s="1"/>
      <c r="I93" s="1"/>
      <c r="J93" s="1"/>
      <c r="K93" s="172"/>
      <c r="L93" s="172"/>
      <c r="N93" s="2"/>
      <c r="O93" s="2"/>
      <c r="P93" s="2"/>
      <c r="Q93" s="2" t="s">
        <v>438</v>
      </c>
      <c r="R93" s="2"/>
    </row>
    <row r="94" spans="1:21" ht="12.75">
      <c r="A94" s="173" t="s">
        <v>242</v>
      </c>
      <c r="B94" s="2"/>
      <c r="C94" s="22" t="s">
        <v>183</v>
      </c>
      <c r="D94" s="2"/>
      <c r="E94" s="2"/>
      <c r="F94" s="2"/>
      <c r="G94" s="2"/>
      <c r="H94" s="2"/>
      <c r="I94" s="2"/>
      <c r="J94" s="2"/>
      <c r="K94" s="2"/>
      <c r="L94" s="2"/>
      <c r="N94" s="2"/>
      <c r="P94" s="2"/>
      <c r="Q94" s="2" t="s">
        <v>201</v>
      </c>
      <c r="R94" s="2"/>
    </row>
    <row r="95" spans="1:21" ht="12.75">
      <c r="A95" s="173" t="s">
        <v>249</v>
      </c>
      <c r="B95" s="2"/>
      <c r="C95" s="123" t="s">
        <v>296</v>
      </c>
      <c r="D95" s="2"/>
      <c r="E95" s="2"/>
      <c r="F95" s="21" t="s">
        <v>380</v>
      </c>
      <c r="G95" s="2"/>
      <c r="H95" s="2"/>
      <c r="I95" s="226">
        <v>2018</v>
      </c>
      <c r="J95" s="2"/>
      <c r="K95" s="2"/>
      <c r="L95" s="2"/>
      <c r="N95" s="2"/>
      <c r="P95" s="2"/>
      <c r="Q95" s="2" t="s">
        <v>202</v>
      </c>
      <c r="R95" s="143" t="s">
        <v>624</v>
      </c>
    </row>
    <row r="96" spans="1:21" ht="13.5" thickBot="1">
      <c r="A96" s="174">
        <f>InflateFactr</f>
        <v>1</v>
      </c>
      <c r="B96" s="2"/>
      <c r="C96" s="123" t="s">
        <v>296</v>
      </c>
      <c r="D96" s="21" t="s">
        <v>142</v>
      </c>
      <c r="E96" s="21" t="s">
        <v>143</v>
      </c>
      <c r="F96" s="21" t="s">
        <v>201</v>
      </c>
      <c r="G96" s="2"/>
      <c r="H96" s="2" t="s">
        <v>144</v>
      </c>
      <c r="J96" s="398" t="s">
        <v>221</v>
      </c>
      <c r="K96" s="398"/>
      <c r="L96" s="398"/>
      <c r="M96" s="398"/>
      <c r="N96" s="2"/>
      <c r="P96" s="2"/>
      <c r="Q96" s="130" t="s">
        <v>435</v>
      </c>
      <c r="R96" s="143" t="s">
        <v>625</v>
      </c>
    </row>
    <row r="97" spans="1:22" ht="14.25" thickTop="1" thickBot="1">
      <c r="A97" s="160" t="s">
        <v>251</v>
      </c>
      <c r="B97" s="22" t="s">
        <v>174</v>
      </c>
      <c r="C97" s="187">
        <f>D97/F97</f>
        <v>0.4</v>
      </c>
      <c r="D97" s="232">
        <v>20000</v>
      </c>
      <c r="E97" s="162">
        <v>30000</v>
      </c>
      <c r="F97" s="189">
        <f>D97+E97</f>
        <v>50000</v>
      </c>
      <c r="G97" s="233" t="s">
        <v>203</v>
      </c>
      <c r="H97" s="189">
        <f>F97</f>
        <v>50000</v>
      </c>
      <c r="I97" s="103"/>
      <c r="K97" s="98"/>
      <c r="L97" s="99" t="s">
        <v>121</v>
      </c>
      <c r="M97" s="21" t="s">
        <v>146</v>
      </c>
      <c r="N97" s="2"/>
      <c r="O97" s="22" t="s">
        <v>174</v>
      </c>
      <c r="P97" s="2"/>
      <c r="Q97" s="189">
        <f>F97</f>
        <v>50000</v>
      </c>
      <c r="R97" s="130" t="s">
        <v>436</v>
      </c>
      <c r="U97" s="189">
        <f>Q101-H101</f>
        <v>1630.5</v>
      </c>
      <c r="V97" s="215" t="s">
        <v>721</v>
      </c>
    </row>
    <row r="98" spans="1:22" ht="13.5" thickTop="1">
      <c r="B98" s="22" t="s">
        <v>175</v>
      </c>
      <c r="C98" s="2"/>
      <c r="D98" s="189">
        <f>IF(D97-Single.Exem.Plus.SD&lt;0,0,D97-Single.Exem.Plus.SD)</f>
        <v>8000</v>
      </c>
      <c r="E98" s="189">
        <f>IF(E97-Single.Exem.Plus.SD&lt;0,0,E97-Single.Exem.Plus.SD)</f>
        <v>18000</v>
      </c>
      <c r="F98" s="189">
        <f>D98+E98</f>
        <v>26000</v>
      </c>
      <c r="G98" s="234"/>
      <c r="H98" s="189">
        <f>IF(H97-MFJ.Exem.Plus.SD&lt;0,0,H97-MFJ.Exem.Plus.SD)</f>
        <v>26000</v>
      </c>
      <c r="I98" s="5"/>
      <c r="K98" s="98" t="s">
        <v>147</v>
      </c>
      <c r="L98" s="107" t="s">
        <v>202</v>
      </c>
      <c r="M98" s="21" t="s">
        <v>148</v>
      </c>
      <c r="N98" s="2"/>
      <c r="O98" s="22" t="s">
        <v>175</v>
      </c>
      <c r="P98" s="2"/>
      <c r="Q98" s="189">
        <f>IF(Q97-Single.Exem.Plus.SD&lt;0,0,Q97-Single.Exem.Plus.SD)</f>
        <v>38000</v>
      </c>
      <c r="R98" s="2" t="s">
        <v>626</v>
      </c>
      <c r="U98" s="189">
        <f>Q101-F101</f>
        <v>1600</v>
      </c>
    </row>
    <row r="99" spans="1:22" ht="12.75">
      <c r="A99" s="226">
        <v>2018</v>
      </c>
      <c r="B99" s="130" t="s">
        <v>361</v>
      </c>
      <c r="C99" s="130"/>
      <c r="D99" s="219">
        <f>IF(D98&lt;=0,0,VLOOKUP(D98,T.Single,4)+VLOOKUP(D98,T.Single,3)*(D98-VLOOKUP(D98,T.Single,1)))</f>
        <v>800</v>
      </c>
      <c r="E99" s="219">
        <f>IF(E98&lt;=0,0,VLOOKUP(E98,T.Single,4)+VLOOKUP(E98,T.Single,3)*(E98-VLOOKUP(E98,T.Single,1)))</f>
        <v>1969.5</v>
      </c>
      <c r="F99" s="225">
        <f>D99+E99</f>
        <v>2769.5</v>
      </c>
      <c r="G99" s="235"/>
      <c r="H99" s="219">
        <f>IF(H98&lt;=0,0,VLOOKUP(H98,T.MFJ,4)+VLOOKUP(H98,T.MFJ,3)*(H98-VLOOKUP(H98,T.MFJ,1)))</f>
        <v>2739</v>
      </c>
      <c r="J99" s="343" t="s">
        <v>627</v>
      </c>
      <c r="K99" s="163">
        <f>F99-H99</f>
        <v>30.5</v>
      </c>
      <c r="L99" s="223">
        <f>K99/H97</f>
        <v>6.0999999999999997E-4</v>
      </c>
      <c r="M99" s="244">
        <f>IF(H99=0,IF(F99=0,0,TEXT(F99,"$#######;($########)")),(F99-H99)/ABS(H99))</f>
        <v>1.113545089448704E-2</v>
      </c>
      <c r="N99" s="2"/>
      <c r="O99" s="130" t="s">
        <v>361</v>
      </c>
      <c r="P99" s="2"/>
      <c r="Q99" s="219">
        <f>IF(Q98&lt;=0,0,VLOOKUP(Q98,T.Single,4)+VLOOKUP(Q98,T.Single,3)*(Q98-VLOOKUP(Q98,T.Single,1)))</f>
        <v>4369.5</v>
      </c>
      <c r="U99" s="65"/>
    </row>
    <row r="100" spans="1:22" ht="12.75">
      <c r="B100" s="130" t="s">
        <v>377</v>
      </c>
      <c r="C100" s="130"/>
      <c r="D100" s="236">
        <f>-IF(D97&lt;PIStart.Single,0,IF(D97&lt;PIEnd.Single,(MaxCred.Single-0)/(PIEnd.Single-PIStart.Single)*(D97-PIStart.Single)+0,IF(D97&lt;POStart.Single,MaxCred.Single,IF(D97&lt;POEnd.Single,(0-MaxCred.Single)/(POEnd.Single-POStart.Single)*(D97-POStart.Single)+MaxCred.Single,0))))</f>
        <v>0</v>
      </c>
      <c r="E100" s="236">
        <f>-IF(E97&lt;PIStart.Single,0,IF(E97&lt;PIEnd.Single,(MaxCred.Single-0)/(PIEnd.Single-PIStart.Single)*(E97-PIStart.Single)+0,IF(E97&lt;POStart.Single,MaxCred.Single,IF(E97&lt;POEnd.Single,(0-MaxCred.Single)/(POEnd.Single-POStart.Single)*(E97-POStart.Single)+MaxCred.Single,0))))</f>
        <v>0</v>
      </c>
      <c r="F100" s="236">
        <f>D100+E100</f>
        <v>0</v>
      </c>
      <c r="G100" s="235"/>
      <c r="H100" s="236">
        <f>-IF(H97&lt;PIStart.MFJ,0,IF(H97&lt;PIEnd.MFJ,(MaxCred.MFJ-0)/(PIEnd.MFJ-PIStart.MFJ)*(H97-PIStart.MFJ)+0,IF(H97&lt;POStart.MFJ,MaxCred.MFJ,IF(H97&lt;POEnd.MFJ,(0-MaxCred.MFJ)/(POEnd.MFJ-POStart.MFJ)*(H97-POStart.MFJ)+MaxCred.MFJ,0))))</f>
        <v>0</v>
      </c>
      <c r="J100" s="343" t="s">
        <v>629</v>
      </c>
      <c r="K100" s="163">
        <f>F100-H100</f>
        <v>0</v>
      </c>
      <c r="L100" s="223">
        <f>K100/H97</f>
        <v>0</v>
      </c>
      <c r="M100" s="244"/>
      <c r="N100" s="2"/>
      <c r="O100" s="130" t="s">
        <v>377</v>
      </c>
      <c r="P100" s="2"/>
      <c r="Q100" s="236">
        <f>-IF(Q97&lt;$C$76,0,IF(Q97&lt;$C$77,($C$80-0)/($C$77-$C$76)*(Q97-$C$76)+0,IF(Q97&lt;$C$78,$C$80,IF(Q97&lt;$C$79,(0-$C$80)/($C$79-$C$78)*(Q97-$C$78)+$C$80,0))))</f>
        <v>0</v>
      </c>
      <c r="R100" s="160" t="s">
        <v>719</v>
      </c>
      <c r="U100" s="189">
        <f>K101</f>
        <v>30.5</v>
      </c>
    </row>
    <row r="101" spans="1:22" ht="12.75">
      <c r="A101" s="2"/>
      <c r="B101" s="172" t="s">
        <v>362</v>
      </c>
      <c r="C101" s="28"/>
      <c r="D101" s="190">
        <f>D99+D100</f>
        <v>800</v>
      </c>
      <c r="E101" s="190">
        <f>E99+E100</f>
        <v>1969.5</v>
      </c>
      <c r="F101" s="237">
        <f>D101+E101</f>
        <v>2769.5</v>
      </c>
      <c r="G101" s="190"/>
      <c r="H101" s="238">
        <f>H99+H100</f>
        <v>2739</v>
      </c>
      <c r="J101" s="343" t="s">
        <v>628</v>
      </c>
      <c r="K101" s="163">
        <f>F101-H101</f>
        <v>30.5</v>
      </c>
      <c r="L101" s="164">
        <f>K101/H97</f>
        <v>6.0999999999999997E-4</v>
      </c>
      <c r="M101" s="244">
        <f>IF(H101=0,IF(F101=0,0,TEXT(F101,"$#######;($########)")),(F101-H101)/ABS(H101))</f>
        <v>1.113545089448704E-2</v>
      </c>
      <c r="N101" s="2"/>
      <c r="O101" s="172" t="s">
        <v>362</v>
      </c>
      <c r="P101" s="2"/>
      <c r="Q101" s="269">
        <f>Q99+Q100</f>
        <v>4369.5</v>
      </c>
      <c r="R101" s="160" t="s">
        <v>623</v>
      </c>
      <c r="U101" s="189">
        <f>U97-U100</f>
        <v>1600</v>
      </c>
      <c r="V101" s="215" t="s">
        <v>923</v>
      </c>
    </row>
    <row r="102" spans="1:22" ht="13.5">
      <c r="A102" s="2"/>
      <c r="B102" s="2"/>
      <c r="C102" s="226">
        <v>2018</v>
      </c>
      <c r="D102" s="28"/>
      <c r="E102" s="7"/>
      <c r="F102" s="5"/>
      <c r="G102" s="226">
        <v>2018</v>
      </c>
      <c r="H102" s="5"/>
      <c r="I102" s="145"/>
      <c r="J102" s="342" t="s">
        <v>252</v>
      </c>
      <c r="K102" s="11"/>
      <c r="L102" s="2"/>
      <c r="M102" s="2"/>
      <c r="N102" s="2"/>
      <c r="O102" s="2"/>
      <c r="P102" s="2"/>
      <c r="Q102" s="2"/>
      <c r="R102" s="143" t="s">
        <v>715</v>
      </c>
    </row>
    <row r="103" spans="1:22" ht="13.5">
      <c r="A103" s="2"/>
      <c r="B103" s="314" t="s">
        <v>552</v>
      </c>
      <c r="C103" s="2"/>
      <c r="D103" s="2"/>
      <c r="E103" s="2"/>
      <c r="F103" s="2"/>
      <c r="G103" s="2"/>
      <c r="H103" s="5"/>
      <c r="I103" s="145"/>
      <c r="J103" s="165" t="s">
        <v>989</v>
      </c>
      <c r="K103" s="11"/>
      <c r="L103" s="2"/>
      <c r="M103" s="2"/>
      <c r="N103" s="2"/>
      <c r="O103" s="2"/>
      <c r="P103" s="2"/>
      <c r="Q103" s="2"/>
      <c r="R103" s="143" t="s">
        <v>718</v>
      </c>
    </row>
    <row r="104" spans="1:22" ht="13.5">
      <c r="A104" s="2"/>
      <c r="B104" s="314"/>
      <c r="C104" s="2"/>
      <c r="D104" s="2"/>
      <c r="E104" s="2"/>
      <c r="F104" s="2"/>
      <c r="G104" s="2"/>
      <c r="H104" s="5"/>
      <c r="I104" s="145"/>
      <c r="J104" s="165" t="s">
        <v>835</v>
      </c>
      <c r="K104" s="11"/>
      <c r="L104" s="2"/>
      <c r="M104" s="2"/>
      <c r="N104" s="2"/>
      <c r="O104" s="2"/>
      <c r="P104" s="2"/>
      <c r="Q104" s="2"/>
      <c r="R104" s="143" t="s">
        <v>716</v>
      </c>
    </row>
    <row r="105" spans="1:22" ht="13.5">
      <c r="A105" s="2"/>
      <c r="B105" s="2"/>
      <c r="C105" s="2"/>
      <c r="D105" s="2"/>
      <c r="E105" s="2"/>
      <c r="F105" s="2"/>
      <c r="G105" s="2"/>
      <c r="H105" s="5"/>
      <c r="I105" s="145"/>
      <c r="J105" s="165"/>
      <c r="K105" s="11"/>
      <c r="L105" s="2"/>
      <c r="M105" s="2"/>
      <c r="N105" s="2"/>
      <c r="O105" s="2"/>
      <c r="P105" s="2"/>
      <c r="Q105" s="2"/>
      <c r="R105" s="22" t="s">
        <v>717</v>
      </c>
    </row>
    <row r="106" spans="1:22" ht="12.75">
      <c r="B106" s="188" t="s">
        <v>914</v>
      </c>
      <c r="C106" s="172"/>
      <c r="D106" s="172"/>
      <c r="E106" s="172"/>
      <c r="F106" s="172"/>
      <c r="G106" s="172"/>
      <c r="H106" s="172"/>
      <c r="I106" s="172"/>
      <c r="J106" s="172"/>
      <c r="K106" s="172"/>
      <c r="L106" s="172"/>
      <c r="M106" s="172"/>
      <c r="N106" s="172"/>
      <c r="O106" s="172"/>
      <c r="P106" s="172"/>
      <c r="Q106" s="2"/>
    </row>
    <row r="107" spans="1:22" ht="12.75">
      <c r="A107" s="173" t="s">
        <v>242</v>
      </c>
      <c r="B107" s="2"/>
      <c r="C107" s="22" t="s">
        <v>183</v>
      </c>
      <c r="D107" s="2"/>
      <c r="E107" s="2"/>
      <c r="F107" s="2"/>
      <c r="G107" s="2"/>
      <c r="H107" s="2"/>
      <c r="I107" s="2"/>
      <c r="J107" s="2"/>
      <c r="K107" s="2"/>
      <c r="L107" s="2"/>
      <c r="M107" s="2"/>
      <c r="N107" s="2"/>
      <c r="O107" s="2"/>
      <c r="P107" s="2"/>
      <c r="Q107" s="2"/>
      <c r="R107" s="2"/>
    </row>
    <row r="108" spans="1:22" ht="12.75">
      <c r="A108" s="173" t="s">
        <v>249</v>
      </c>
      <c r="B108" s="2"/>
      <c r="C108" s="123" t="s">
        <v>296</v>
      </c>
      <c r="D108" s="2"/>
      <c r="E108" s="2"/>
      <c r="F108" s="21" t="s">
        <v>380</v>
      </c>
      <c r="G108" s="2"/>
      <c r="H108" s="2"/>
      <c r="I108" s="2"/>
      <c r="J108" s="2"/>
      <c r="K108" s="2"/>
      <c r="L108" s="2"/>
      <c r="M108" s="2"/>
      <c r="N108" s="2"/>
      <c r="O108" s="2"/>
      <c r="P108" s="2"/>
      <c r="Q108" s="2"/>
      <c r="R108" s="2"/>
    </row>
    <row r="109" spans="1:22" ht="13.5" thickBot="1">
      <c r="A109" s="174">
        <f>InflateFactr</f>
        <v>1</v>
      </c>
      <c r="B109" s="2"/>
      <c r="C109" s="123" t="s">
        <v>296</v>
      </c>
      <c r="D109" s="21" t="s">
        <v>142</v>
      </c>
      <c r="E109" s="21" t="s">
        <v>143</v>
      </c>
      <c r="F109" s="21" t="s">
        <v>201</v>
      </c>
      <c r="G109" s="2"/>
      <c r="H109" s="2" t="s">
        <v>144</v>
      </c>
      <c r="I109" s="226">
        <v>2018</v>
      </c>
      <c r="J109" s="398" t="s">
        <v>221</v>
      </c>
      <c r="K109" s="398"/>
      <c r="L109" s="398"/>
      <c r="M109" s="398"/>
      <c r="N109" s="2"/>
      <c r="O109" s="2"/>
      <c r="P109" s="2"/>
      <c r="Q109" s="2"/>
      <c r="R109" s="2"/>
    </row>
    <row r="110" spans="1:22" ht="14.25" thickTop="1" thickBot="1">
      <c r="A110" s="160" t="s">
        <v>251</v>
      </c>
      <c r="B110" s="22" t="s">
        <v>174</v>
      </c>
      <c r="C110" s="146">
        <v>0.2</v>
      </c>
      <c r="D110" s="189">
        <f>C110*F110</f>
        <v>14000</v>
      </c>
      <c r="E110" s="189">
        <f>F110-D110</f>
        <v>56000</v>
      </c>
      <c r="F110" s="162">
        <v>70000</v>
      </c>
      <c r="G110" s="233" t="s">
        <v>203</v>
      </c>
      <c r="H110" s="189">
        <f>F110</f>
        <v>70000</v>
      </c>
      <c r="I110" s="103"/>
      <c r="K110" s="98"/>
      <c r="L110" s="99" t="s">
        <v>121</v>
      </c>
      <c r="M110" s="21" t="s">
        <v>146</v>
      </c>
      <c r="N110" s="2"/>
      <c r="O110" s="2"/>
      <c r="P110" s="2"/>
      <c r="Q110" s="2"/>
      <c r="R110" s="2"/>
    </row>
    <row r="111" spans="1:22" ht="13.5" thickTop="1">
      <c r="B111" s="22" t="s">
        <v>175</v>
      </c>
      <c r="C111" s="2"/>
      <c r="D111" s="189">
        <f>IF(D110-Single.Exem.Plus.SD&lt;0,0,D110-Single.Exem.Plus.SD)</f>
        <v>2000</v>
      </c>
      <c r="E111" s="189">
        <f>IF(E110-Single.Exem.Plus.SD&lt;0,0,E110-Single.Exem.Plus.SD)</f>
        <v>44000</v>
      </c>
      <c r="F111" s="189">
        <f>D111+E111</f>
        <v>46000</v>
      </c>
      <c r="G111" s="234"/>
      <c r="H111" s="189">
        <f>IF(H110-MFJ.Exem.Plus.SD&lt;0,0,H110-MFJ.Exem.Plus.SD)</f>
        <v>46000</v>
      </c>
      <c r="I111" s="5"/>
      <c r="K111" s="98" t="s">
        <v>147</v>
      </c>
      <c r="L111" s="107" t="s">
        <v>202</v>
      </c>
      <c r="M111" s="21" t="s">
        <v>148</v>
      </c>
      <c r="N111" s="2"/>
      <c r="O111" s="2"/>
      <c r="P111" s="2"/>
      <c r="Q111" s="2"/>
      <c r="R111" s="2"/>
    </row>
    <row r="112" spans="1:22" ht="12.75">
      <c r="B112" s="130" t="s">
        <v>361</v>
      </c>
      <c r="C112" s="2"/>
      <c r="D112" s="190">
        <f>IF(D111&lt;=0,0,VLOOKUP(D111,T.Single,4)+VLOOKUP(D111,T.Single,3)*(D111-VLOOKUP(D111,T.Single,1)))</f>
        <v>200</v>
      </c>
      <c r="E112" s="190">
        <f>IF(E111&lt;=0,0,VLOOKUP(E111,T.Single,4)+VLOOKUP(E111,T.Single,3)*(E111-VLOOKUP(E111,T.Single,1)))</f>
        <v>5619.5</v>
      </c>
      <c r="F112" s="219">
        <f>D112+E112</f>
        <v>5819.5</v>
      </c>
      <c r="G112" s="234"/>
      <c r="H112" s="219">
        <f>IF(H111&lt;=0,0,VLOOKUP(H111,T.MFJ,4)+VLOOKUP(H111,T.MFJ,3)*(H111-VLOOKUP(H111,T.MFJ,1)))</f>
        <v>5139</v>
      </c>
      <c r="I112" s="5"/>
      <c r="J112" s="343" t="s">
        <v>627</v>
      </c>
      <c r="K112" s="163">
        <f>F112-H112</f>
        <v>680.5</v>
      </c>
      <c r="L112" s="223">
        <f>K112/H110</f>
        <v>9.7214285714285718E-3</v>
      </c>
      <c r="M112" s="244">
        <f>IF(H112=0,IF(F112=0,0,TEXT(F112,"$#######;($########)")),(F112-H112)/ABS(H112))</f>
        <v>0.13241875851332943</v>
      </c>
      <c r="N112" s="2"/>
      <c r="O112" s="2"/>
      <c r="P112" s="2"/>
      <c r="Q112" s="2"/>
      <c r="R112" s="2"/>
    </row>
    <row r="113" spans="1:27" ht="12.75">
      <c r="A113" s="226">
        <v>2018</v>
      </c>
      <c r="B113" s="130" t="s">
        <v>377</v>
      </c>
      <c r="C113" s="130"/>
      <c r="D113" s="236">
        <f>-IF(D110&lt;PIStart.Single,0,IF(D110&lt;PIEnd.Single,(MaxCred.Single-0)/(PIEnd.Single-PIStart.Single)*(D110-PIStart.Single)+0,IF(D110&lt;POStart.Single,MaxCred.Single,IF(D110&lt;POEnd.Single,(0-MaxCred.Single)/(POEnd.Single-POStart.Single)*(D110-POStart.Single)+MaxCred.Single,0))))</f>
        <v>-98.975109809663252</v>
      </c>
      <c r="E113" s="236">
        <f>-IF(E110&lt;PIStart.Single,0,IF(E110&lt;PIEnd.Single,(MaxCred.Single-0)/(PIEnd.Single-PIStart.Single)*(E110-PIStart.Single)+0,IF(E110&lt;POStart.Single,MaxCred.Single,IF(E110&lt;POEnd.Single,(0-MaxCred.Single)/(POEnd.Single-POStart.Single)*(E110-POStart.Single)+MaxCred.Single,0))))</f>
        <v>0</v>
      </c>
      <c r="F113" s="225">
        <f>D113+E113</f>
        <v>-98.975109809663252</v>
      </c>
      <c r="G113" s="235"/>
      <c r="H113" s="236">
        <f>-IF(H110&lt;PIStart.MFJ,0,IF(H110&lt;PIEnd.MFJ,(MaxCred.MFJ-0)/(PIEnd.MFJ-PIStart.MFJ)*(H110-PIStart.MFJ)+0,IF(H110&lt;POStart.MFJ,MaxCred.MFJ,IF(H110&lt;POEnd.MFJ,(0-MaxCred.MFJ)/(POEnd.MFJ-POStart.MFJ)*(H110-POStart.MFJ)+MaxCred.MFJ,0))))</f>
        <v>0</v>
      </c>
      <c r="I113" s="5"/>
      <c r="J113" s="343" t="s">
        <v>629</v>
      </c>
      <c r="K113" s="163">
        <f>F113-H113</f>
        <v>-98.975109809663252</v>
      </c>
      <c r="L113" s="223">
        <f>K113/H110</f>
        <v>-1.4139301401380464E-3</v>
      </c>
      <c r="M113" s="244"/>
      <c r="N113" s="2"/>
      <c r="O113" s="2"/>
      <c r="P113" s="2"/>
      <c r="Q113" s="2"/>
    </row>
    <row r="114" spans="1:27" ht="13.5">
      <c r="A114" s="2"/>
      <c r="B114" s="172" t="s">
        <v>362</v>
      </c>
      <c r="C114" s="28"/>
      <c r="D114" s="190">
        <f>D112+D113</f>
        <v>101.02489019033675</v>
      </c>
      <c r="E114" s="190">
        <f>E112+E113</f>
        <v>5619.5</v>
      </c>
      <c r="F114" s="237">
        <f>D114+E114</f>
        <v>5720.5248901903369</v>
      </c>
      <c r="G114" s="190"/>
      <c r="H114" s="238">
        <f>H112+H113</f>
        <v>5139</v>
      </c>
      <c r="I114" s="145"/>
      <c r="J114" s="343" t="s">
        <v>628</v>
      </c>
      <c r="K114" s="163">
        <f>F114-H114</f>
        <v>581.52489019033692</v>
      </c>
      <c r="L114" s="164">
        <f>K114/H110</f>
        <v>8.3074984312905276E-3</v>
      </c>
      <c r="M114" s="244">
        <f>IF(H114=0,IF(F114=0,0,TEXT(F114,"$#######;($########)")),(F114-H114)/ABS(H114))</f>
        <v>0.11315915356885327</v>
      </c>
      <c r="N114" s="2"/>
      <c r="O114" s="241">
        <f>M114-'2000'!M111</f>
        <v>5.0177902832085897E-2</v>
      </c>
      <c r="P114" s="163">
        <f>F114-'2000'!F111</f>
        <v>-2409.5915377572619</v>
      </c>
      <c r="Q114" s="2"/>
    </row>
    <row r="115" spans="1:27" ht="13.5">
      <c r="A115" s="2"/>
      <c r="B115" s="2"/>
      <c r="C115" s="28"/>
      <c r="D115" s="28"/>
      <c r="E115" s="7"/>
      <c r="F115" s="5"/>
      <c r="G115" s="28"/>
      <c r="H115" s="5"/>
      <c r="I115" s="145"/>
      <c r="J115" s="342" t="s">
        <v>550</v>
      </c>
      <c r="L115" s="11"/>
      <c r="M115" s="2"/>
      <c r="N115" s="2"/>
      <c r="O115" s="2"/>
      <c r="P115" s="2"/>
      <c r="Q115" s="2"/>
    </row>
    <row r="116" spans="1:27" ht="13.5">
      <c r="A116" s="2"/>
      <c r="B116" s="28"/>
      <c r="C116" s="226">
        <v>2018</v>
      </c>
      <c r="D116" s="28"/>
      <c r="E116" s="7"/>
      <c r="F116" s="5"/>
      <c r="G116" s="226">
        <v>2018</v>
      </c>
      <c r="H116" s="5"/>
      <c r="I116" s="145"/>
      <c r="J116" s="165" t="s">
        <v>551</v>
      </c>
      <c r="L116" s="11"/>
      <c r="M116" s="2"/>
      <c r="N116" s="2"/>
      <c r="O116" s="2"/>
      <c r="P116" s="2"/>
      <c r="Q116" s="2"/>
    </row>
    <row r="117" spans="1:27" ht="13.5">
      <c r="A117" s="2"/>
      <c r="B117" s="314" t="s">
        <v>552</v>
      </c>
      <c r="C117" s="28"/>
      <c r="D117" s="28"/>
      <c r="E117" s="7"/>
      <c r="F117" s="5"/>
      <c r="G117" s="28"/>
      <c r="H117" s="5"/>
      <c r="I117" s="145"/>
      <c r="J117" s="165" t="s">
        <v>990</v>
      </c>
      <c r="L117" s="11"/>
      <c r="M117" s="2"/>
      <c r="N117" s="2"/>
      <c r="O117" s="2"/>
      <c r="P117" s="2"/>
      <c r="Q117" s="2"/>
    </row>
    <row r="118" spans="1:27" ht="13.5">
      <c r="A118" s="2"/>
      <c r="B118" s="2"/>
      <c r="C118" s="28"/>
      <c r="D118" s="28"/>
      <c r="E118" s="7"/>
      <c r="F118" s="5"/>
      <c r="G118" s="28"/>
      <c r="H118" s="5"/>
      <c r="I118" s="145"/>
      <c r="J118" s="165" t="s">
        <v>711</v>
      </c>
      <c r="L118" s="11"/>
      <c r="M118" s="2"/>
      <c r="N118" s="2"/>
      <c r="O118" s="2"/>
      <c r="P118" s="2"/>
      <c r="Q118" s="2"/>
    </row>
    <row r="119" spans="1:27" ht="13.5">
      <c r="A119" s="143" t="s">
        <v>476</v>
      </c>
      <c r="B119" s="2"/>
      <c r="C119" s="283" t="str">
        <f>IF(C97=D97/F97,"OK","ERROR!")</f>
        <v>OK</v>
      </c>
      <c r="D119" s="283" t="str">
        <f>IF(F97=D97+E97,"OK","ERROR!")</f>
        <v>OK</v>
      </c>
      <c r="E119" s="283" t="str">
        <f>IF(D110=C110*F110,"OK","ERROR!")</f>
        <v>OK</v>
      </c>
      <c r="F119" s="283" t="str">
        <f>IF(E110=F110-D110,"OK","ERROR!")</f>
        <v>OK</v>
      </c>
      <c r="G119" s="283" t="str">
        <f>IF(AND(C119="OK",D119="OK",E119="OK",F119="OK"),"OK","ERROR!")</f>
        <v>OK</v>
      </c>
      <c r="H119" s="5"/>
      <c r="I119" s="145"/>
      <c r="J119" s="143" t="s">
        <v>712</v>
      </c>
      <c r="L119" s="11"/>
      <c r="M119" s="2"/>
      <c r="N119" s="2"/>
      <c r="O119" s="2"/>
      <c r="P119" s="2"/>
      <c r="Q119" s="2"/>
    </row>
    <row r="120" spans="1:27" ht="13.5">
      <c r="A120" s="143"/>
      <c r="B120" s="2"/>
      <c r="C120" s="2"/>
      <c r="D120" s="2"/>
      <c r="E120" s="2"/>
      <c r="F120" s="2"/>
      <c r="G120" s="2"/>
      <c r="H120" s="5"/>
      <c r="I120" s="145"/>
      <c r="J120" s="143" t="s">
        <v>742</v>
      </c>
      <c r="L120" s="11"/>
      <c r="M120" s="2"/>
      <c r="N120" s="2"/>
      <c r="O120" s="2"/>
      <c r="P120" s="2"/>
      <c r="Q120" s="2"/>
    </row>
    <row r="121" spans="1:27" ht="13.5">
      <c r="A121" s="143"/>
      <c r="B121" s="2"/>
      <c r="C121" s="2"/>
      <c r="D121" s="2"/>
      <c r="E121" s="2"/>
      <c r="F121" s="2"/>
      <c r="G121" s="2"/>
      <c r="H121" s="5"/>
      <c r="I121" s="145"/>
      <c r="J121" s="143" t="s">
        <v>714</v>
      </c>
      <c r="K121" s="165"/>
      <c r="L121" s="11"/>
      <c r="M121" s="2"/>
      <c r="N121" s="2"/>
      <c r="O121" s="2"/>
      <c r="P121" s="2"/>
      <c r="Q121" s="2"/>
    </row>
    <row r="122" spans="1:27" ht="13.5">
      <c r="A122" s="2"/>
      <c r="B122" s="2"/>
      <c r="C122" s="28"/>
      <c r="D122" s="28"/>
      <c r="E122" s="7"/>
      <c r="F122" s="5"/>
      <c r="G122" s="28"/>
      <c r="H122" s="5"/>
      <c r="I122" s="9"/>
      <c r="K122" s="11"/>
      <c r="L122" s="2"/>
      <c r="M122" s="2"/>
      <c r="N122" s="2"/>
      <c r="O122" s="2"/>
      <c r="P122" s="2"/>
      <c r="Q122" s="2"/>
    </row>
    <row r="123" spans="1:27" ht="18">
      <c r="A123" s="287" t="s">
        <v>915</v>
      </c>
      <c r="B123" s="287"/>
      <c r="C123" s="287"/>
      <c r="D123" s="287"/>
      <c r="E123" s="287"/>
      <c r="F123" s="287"/>
      <c r="G123" s="287"/>
      <c r="H123" s="287"/>
      <c r="I123" s="287"/>
      <c r="J123" s="287"/>
      <c r="K123" s="287"/>
      <c r="L123" s="287"/>
      <c r="M123" s="58"/>
      <c r="N123" s="58"/>
      <c r="O123" s="131"/>
      <c r="P123" s="245"/>
      <c r="Q123" s="245"/>
      <c r="R123" s="245"/>
      <c r="S123" s="245"/>
      <c r="T123" s="245"/>
      <c r="U123" s="245"/>
      <c r="V123" s="245"/>
      <c r="W123" s="245"/>
      <c r="X123" s="245"/>
      <c r="Y123" s="245"/>
      <c r="Z123" s="245"/>
    </row>
    <row r="124" spans="1:27" ht="18">
      <c r="A124" s="287" t="s">
        <v>182</v>
      </c>
      <c r="B124" s="287"/>
      <c r="C124" s="287"/>
      <c r="D124" s="287"/>
      <c r="E124" s="287"/>
      <c r="F124" s="287"/>
      <c r="G124" s="287"/>
      <c r="H124" s="287"/>
      <c r="I124" s="287"/>
      <c r="J124" s="287"/>
      <c r="K124" s="287"/>
      <c r="L124" s="287"/>
      <c r="O124" s="131"/>
      <c r="P124" s="245"/>
      <c r="Q124" s="245"/>
      <c r="R124" s="245"/>
      <c r="S124" s="245"/>
      <c r="T124" s="245"/>
      <c r="U124" s="245"/>
      <c r="V124" s="245"/>
      <c r="W124" s="245"/>
      <c r="X124" s="245"/>
      <c r="Y124" s="245"/>
      <c r="Z124" s="245"/>
    </row>
    <row r="125" spans="1:27" ht="13.5">
      <c r="A125" s="179" t="s">
        <v>257</v>
      </c>
      <c r="B125" s="2"/>
      <c r="C125" s="28"/>
      <c r="D125" s="28"/>
      <c r="E125" s="7"/>
      <c r="F125" s="5"/>
      <c r="G125" s="28"/>
      <c r="H125" s="5"/>
      <c r="I125" s="9"/>
      <c r="J125" s="10"/>
      <c r="K125" s="11"/>
      <c r="L125" s="2"/>
      <c r="M125" s="2"/>
      <c r="N125" s="2"/>
      <c r="O125" s="131"/>
      <c r="P125" s="245"/>
      <c r="Q125" s="245"/>
      <c r="R125" s="245"/>
      <c r="S125" s="245"/>
      <c r="T125" s="245"/>
      <c r="U125" s="245"/>
      <c r="V125" s="245"/>
      <c r="W125" s="245"/>
      <c r="X125" s="245"/>
    </row>
    <row r="126" spans="1:27" ht="13.5">
      <c r="A126" s="179"/>
      <c r="B126" s="2"/>
      <c r="C126" s="28"/>
      <c r="D126" s="28"/>
      <c r="E126" s="7"/>
      <c r="F126" s="5"/>
      <c r="G126" s="28"/>
      <c r="H126" s="5"/>
      <c r="I126" s="9"/>
      <c r="J126" s="10"/>
      <c r="K126" s="11"/>
      <c r="L126" s="2"/>
      <c r="M126" s="2"/>
      <c r="N126" s="113" t="s">
        <v>882</v>
      </c>
      <c r="O126" s="131"/>
      <c r="P126" s="245"/>
      <c r="Q126" s="245"/>
      <c r="R126" s="245"/>
      <c r="S126" s="245"/>
      <c r="T126" s="245"/>
      <c r="U126" s="245"/>
      <c r="V126" s="113" t="s">
        <v>882</v>
      </c>
      <c r="W126" s="245"/>
      <c r="X126" s="245"/>
      <c r="Y126" s="31" t="s">
        <v>983</v>
      </c>
    </row>
    <row r="127" spans="1:27" ht="13.5">
      <c r="A127" s="179"/>
      <c r="B127" s="2"/>
      <c r="C127" s="28"/>
      <c r="D127" s="28"/>
      <c r="E127" s="7"/>
      <c r="F127" s="5"/>
      <c r="G127" s="28"/>
      <c r="H127" s="5"/>
      <c r="I127" s="9"/>
      <c r="J127" s="10"/>
      <c r="K127" s="11"/>
      <c r="L127" s="2"/>
      <c r="M127" s="2"/>
      <c r="N127" s="2"/>
      <c r="O127" s="131"/>
      <c r="P127" s="245"/>
      <c r="Q127" s="245"/>
      <c r="R127" s="245"/>
      <c r="S127" s="245"/>
      <c r="T127" s="245"/>
      <c r="U127" s="245"/>
      <c r="V127" s="245"/>
      <c r="W127" s="245"/>
      <c r="X127" s="245"/>
      <c r="Y127" s="31" t="s">
        <v>984</v>
      </c>
    </row>
    <row r="128" spans="1:27" ht="12.75">
      <c r="A128" s="2"/>
      <c r="B128" s="188" t="s">
        <v>292</v>
      </c>
      <c r="C128" s="172"/>
      <c r="D128" s="172"/>
      <c r="E128" s="172"/>
      <c r="F128" s="172"/>
      <c r="G128" s="172"/>
      <c r="H128" s="172"/>
      <c r="I128" s="172"/>
      <c r="J128" s="172"/>
      <c r="K128" s="172"/>
      <c r="L128" s="172"/>
      <c r="M128" s="2"/>
      <c r="N128" s="2"/>
      <c r="O128" s="131"/>
      <c r="P128" s="245"/>
      <c r="Q128" s="245"/>
      <c r="R128" s="245"/>
      <c r="S128" s="245"/>
      <c r="T128" s="245"/>
      <c r="U128" s="245"/>
      <c r="V128" s="245"/>
      <c r="W128" s="245"/>
      <c r="X128" s="245"/>
      <c r="Z128" s="265" t="s">
        <v>180</v>
      </c>
      <c r="AA128" s="161"/>
    </row>
    <row r="129" spans="1:29" ht="12.75">
      <c r="B129" s="158" t="s">
        <v>250</v>
      </c>
      <c r="C129" s="130"/>
      <c r="D129" s="130"/>
      <c r="E129" s="130"/>
      <c r="F129" s="130"/>
      <c r="G129" s="130"/>
      <c r="H129" s="130"/>
      <c r="I129" s="130"/>
      <c r="J129" s="130"/>
      <c r="K129" s="130"/>
      <c r="L129" s="130"/>
      <c r="M129" s="2"/>
      <c r="N129" s="2"/>
      <c r="O129" s="2"/>
      <c r="P129" s="2"/>
      <c r="Q129" s="2"/>
      <c r="Z129" s="247"/>
      <c r="AA129" s="207" t="s">
        <v>35</v>
      </c>
      <c r="AC129" s="31" t="s">
        <v>430</v>
      </c>
    </row>
    <row r="130" spans="1:29" ht="12.75">
      <c r="A130" s="330" t="s">
        <v>257</v>
      </c>
      <c r="C130" s="96" t="s">
        <v>111</v>
      </c>
      <c r="D130" s="2"/>
      <c r="E130" s="2"/>
      <c r="F130" s="2"/>
      <c r="G130" s="2"/>
      <c r="H130" s="2"/>
      <c r="I130" s="2"/>
      <c r="J130" s="2"/>
      <c r="K130" s="2"/>
      <c r="L130" s="12"/>
      <c r="M130" s="2"/>
      <c r="N130" s="2"/>
      <c r="O130" s="3" t="s">
        <v>437</v>
      </c>
      <c r="P130" s="2"/>
      <c r="Q130" s="2"/>
      <c r="Y130" s="207" t="s">
        <v>201</v>
      </c>
      <c r="Z130" s="207" t="s">
        <v>35</v>
      </c>
      <c r="AA130" s="207" t="s">
        <v>431</v>
      </c>
      <c r="AC130" s="207" t="s">
        <v>157</v>
      </c>
    </row>
    <row r="131" spans="1:29" ht="12.75">
      <c r="B131" s="199">
        <f>K114</f>
        <v>581.52489019033692</v>
      </c>
      <c r="C131" s="20">
        <v>0</v>
      </c>
      <c r="D131" s="20">
        <v>0.05</v>
      </c>
      <c r="E131" s="20">
        <v>0.1</v>
      </c>
      <c r="F131" s="20">
        <v>0.15</v>
      </c>
      <c r="G131" s="20">
        <v>0.2</v>
      </c>
      <c r="H131" s="20">
        <v>0.25</v>
      </c>
      <c r="I131" s="20">
        <v>0.3</v>
      </c>
      <c r="J131" s="20">
        <v>0.35</v>
      </c>
      <c r="K131" s="20">
        <v>0.4</v>
      </c>
      <c r="L131" s="20">
        <v>0.45</v>
      </c>
      <c r="M131" s="20">
        <v>0.5</v>
      </c>
      <c r="N131" s="2"/>
      <c r="O131" s="2"/>
      <c r="P131" s="2"/>
      <c r="Q131" s="2"/>
      <c r="R131" s="2"/>
      <c r="Y131" s="207" t="s">
        <v>432</v>
      </c>
      <c r="Z131" s="207" t="s">
        <v>151</v>
      </c>
      <c r="AA131" s="207" t="s">
        <v>202</v>
      </c>
      <c r="AC131" s="31">
        <v>2000</v>
      </c>
    </row>
    <row r="132" spans="1:29" ht="12.75">
      <c r="A132" s="173" t="s">
        <v>242</v>
      </c>
      <c r="B132" s="131">
        <v>1E-3</v>
      </c>
      <c r="C132" s="245">
        <f t="dataTable" ref="C132:M179" dt2D="1" dtr="1" r1="C110" r2="F110" ca="1"/>
        <v>0</v>
      </c>
      <c r="D132" s="245">
        <v>0</v>
      </c>
      <c r="E132" s="245">
        <v>0</v>
      </c>
      <c r="F132" s="245">
        <v>0</v>
      </c>
      <c r="G132" s="245">
        <v>0</v>
      </c>
      <c r="H132" s="245">
        <v>0</v>
      </c>
      <c r="I132" s="245">
        <v>0</v>
      </c>
      <c r="J132" s="245">
        <v>0</v>
      </c>
      <c r="K132" s="245">
        <v>0</v>
      </c>
      <c r="L132" s="245">
        <v>0</v>
      </c>
      <c r="M132" s="245">
        <v>0</v>
      </c>
      <c r="N132" s="2"/>
      <c r="O132" s="188" t="s">
        <v>293</v>
      </c>
      <c r="P132" s="161"/>
      <c r="Q132" s="161"/>
      <c r="R132" s="161"/>
      <c r="S132" s="161"/>
      <c r="T132" s="161"/>
      <c r="U132" s="161"/>
      <c r="V132" s="161"/>
      <c r="W132" s="161"/>
      <c r="Y132" s="266">
        <f t="shared" ref="Y132:Y158" si="16">B132</f>
        <v>1E-3</v>
      </c>
      <c r="Z132" s="245">
        <f t="shared" ref="Z132:Z158" si="17">AVERAGE(C132:M132)</f>
        <v>0</v>
      </c>
      <c r="AA132" s="244" t="s">
        <v>433</v>
      </c>
    </row>
    <row r="133" spans="1:29" ht="12.75">
      <c r="A133" s="173" t="s">
        <v>249</v>
      </c>
      <c r="B133" s="131">
        <v>10000</v>
      </c>
      <c r="C133" s="245">
        <v>116.48609077598826</v>
      </c>
      <c r="D133" s="245">
        <v>40.070658253324495</v>
      </c>
      <c r="E133" s="245">
        <v>-36.344774269339268</v>
      </c>
      <c r="F133" s="245">
        <v>-112.76020679200303</v>
      </c>
      <c r="G133" s="245">
        <v>-153.39233038348084</v>
      </c>
      <c r="H133" s="245">
        <v>-191.74041297935105</v>
      </c>
      <c r="I133" s="245">
        <v>-230.08849557522126</v>
      </c>
      <c r="J133" s="245">
        <v>-246.9616519174042</v>
      </c>
      <c r="K133" s="245">
        <v>-246.96165191740408</v>
      </c>
      <c r="L133" s="245">
        <v>-246.96165191740408</v>
      </c>
      <c r="M133" s="245">
        <v>-246.96165191740408</v>
      </c>
      <c r="N133" s="2"/>
      <c r="O133" s="195" t="s">
        <v>269</v>
      </c>
      <c r="P133" s="161"/>
      <c r="Q133" s="161"/>
      <c r="R133" s="161"/>
      <c r="S133" s="161"/>
      <c r="T133" s="161"/>
      <c r="U133" s="161"/>
      <c r="V133" s="161"/>
      <c r="W133" s="161"/>
      <c r="Y133" s="264">
        <f t="shared" si="16"/>
        <v>10000</v>
      </c>
      <c r="Z133" s="245">
        <f t="shared" si="17"/>
        <v>-141.41964351269996</v>
      </c>
      <c r="AA133" s="244">
        <f>Z133/Y133</f>
        <v>-1.4141964351269996E-2</v>
      </c>
      <c r="AC133" s="244">
        <f>IF(Y133-'2000'!Y130=0,AA133-'2000'!AA130,"ERRR!")</f>
        <v>1.1622883997798816E-2</v>
      </c>
    </row>
    <row r="134" spans="1:29" ht="12.75">
      <c r="A134" s="174">
        <f>InflateFactr</f>
        <v>1</v>
      </c>
      <c r="B134" s="131">
        <v>20000</v>
      </c>
      <c r="C134" s="245">
        <v>873.40267459138181</v>
      </c>
      <c r="D134" s="245">
        <v>696.70650939964139</v>
      </c>
      <c r="E134" s="245">
        <v>520.01034420790097</v>
      </c>
      <c r="F134" s="245">
        <v>343.31417901616061</v>
      </c>
      <c r="G134" s="245">
        <v>166.61801382442025</v>
      </c>
      <c r="H134" s="245">
        <v>-32.918561323396318</v>
      </c>
      <c r="I134" s="245">
        <v>-285.74942636872385</v>
      </c>
      <c r="J134" s="245">
        <v>-521.70713507186861</v>
      </c>
      <c r="K134" s="245">
        <v>-697.84183492545571</v>
      </c>
      <c r="L134" s="245">
        <v>-733.62514385664167</v>
      </c>
      <c r="M134" s="245">
        <v>-733.62514385664167</v>
      </c>
      <c r="N134" s="2"/>
      <c r="O134" s="158" t="s">
        <v>250</v>
      </c>
      <c r="X134" s="207" t="s">
        <v>35</v>
      </c>
      <c r="Y134" s="264">
        <f t="shared" si="16"/>
        <v>20000</v>
      </c>
      <c r="Z134" s="245">
        <f t="shared" si="17"/>
        <v>-36.85595676029299</v>
      </c>
      <c r="AA134" s="244">
        <f t="shared" ref="AA134:AA179" si="18">Z134/Y134</f>
        <v>-1.8427978380146496E-3</v>
      </c>
      <c r="AC134" s="244">
        <f>IF(Y134-'2000'!Y131=0,AA134-'2000'!AA131,"ERRR!")</f>
        <v>-6.2272498376004064E-3</v>
      </c>
    </row>
    <row r="135" spans="1:29" ht="12.75">
      <c r="A135" s="160" t="s">
        <v>251</v>
      </c>
      <c r="B135" s="131">
        <v>30000</v>
      </c>
      <c r="C135" s="245">
        <v>1369.5</v>
      </c>
      <c r="D135" s="245">
        <v>1074.4557522123894</v>
      </c>
      <c r="E135" s="245">
        <v>779.41150442477874</v>
      </c>
      <c r="F135" s="245">
        <v>484.36725663716811</v>
      </c>
      <c r="G135" s="245">
        <v>189.32300884955748</v>
      </c>
      <c r="H135" s="245">
        <v>-50.5</v>
      </c>
      <c r="I135" s="245">
        <v>-179.64860907759885</v>
      </c>
      <c r="J135" s="245">
        <v>-215.44655929721819</v>
      </c>
      <c r="K135" s="245">
        <v>-251.24450951683747</v>
      </c>
      <c r="L135" s="245">
        <v>-137.04245973645681</v>
      </c>
      <c r="M135" s="245">
        <v>-45.680819912152288</v>
      </c>
      <c r="N135" s="2"/>
      <c r="O135" s="8"/>
      <c r="P135" s="96" t="s">
        <v>267</v>
      </c>
      <c r="X135" s="207" t="s">
        <v>431</v>
      </c>
      <c r="Y135" s="264">
        <f t="shared" si="16"/>
        <v>30000</v>
      </c>
      <c r="Z135" s="245">
        <f t="shared" si="17"/>
        <v>274.31768768942095</v>
      </c>
      <c r="AA135" s="244">
        <f t="shared" si="18"/>
        <v>9.1439229229806976E-3</v>
      </c>
      <c r="AC135" s="244">
        <f>IF(Y135-'2000'!Y132=0,AA135-'2000'!AA132,"ERRR!")</f>
        <v>9.338051744516733E-3</v>
      </c>
    </row>
    <row r="136" spans="1:29" ht="12.75">
      <c r="B136" s="131">
        <v>40000</v>
      </c>
      <c r="C136" s="245">
        <v>1569.5</v>
      </c>
      <c r="D136" s="245">
        <v>1176.1076696165192</v>
      </c>
      <c r="E136" s="245">
        <v>782.71533923303832</v>
      </c>
      <c r="F136" s="245">
        <v>389.32300884955748</v>
      </c>
      <c r="G136" s="245">
        <v>89.5</v>
      </c>
      <c r="H136" s="245">
        <v>-34.013909224011741</v>
      </c>
      <c r="I136" s="245">
        <v>-121.74450951683752</v>
      </c>
      <c r="J136" s="245">
        <v>-9.4751098096633086</v>
      </c>
      <c r="K136" s="245">
        <v>49.5</v>
      </c>
      <c r="L136" s="245">
        <v>9.5</v>
      </c>
      <c r="M136" s="245">
        <v>0</v>
      </c>
      <c r="N136" s="226">
        <v>2018</v>
      </c>
      <c r="O136" s="199">
        <f>K114</f>
        <v>581.52489019033692</v>
      </c>
      <c r="P136" s="193">
        <v>0</v>
      </c>
      <c r="Q136" s="193">
        <v>0.1</v>
      </c>
      <c r="R136" s="193">
        <v>0.2</v>
      </c>
      <c r="S136" s="193">
        <v>0.3</v>
      </c>
      <c r="T136" s="193">
        <v>0.4</v>
      </c>
      <c r="U136" s="193">
        <v>0.5</v>
      </c>
      <c r="W136" s="193" t="s">
        <v>35</v>
      </c>
      <c r="X136" s="207" t="s">
        <v>202</v>
      </c>
      <c r="Y136" s="264">
        <f t="shared" si="16"/>
        <v>40000</v>
      </c>
      <c r="Z136" s="245">
        <f t="shared" si="17"/>
        <v>354.62840810441844</v>
      </c>
      <c r="AA136" s="244">
        <f t="shared" si="18"/>
        <v>8.8657102026104603E-3</v>
      </c>
      <c r="AC136" s="244">
        <f>IF(Y136-'2000'!Y133=0,AA136-'2000'!AA133,"ERRR!")</f>
        <v>1.0427723148569006E-2</v>
      </c>
    </row>
    <row r="137" spans="1:29" s="128" customFormat="1" ht="12.75">
      <c r="B137" s="134">
        <v>50000</v>
      </c>
      <c r="C137" s="245">
        <v>1630.5</v>
      </c>
      <c r="D137" s="245">
        <v>1138.7595870206492</v>
      </c>
      <c r="E137" s="245">
        <v>647.0191740412979</v>
      </c>
      <c r="F137" s="245">
        <v>210.5</v>
      </c>
      <c r="G137" s="245">
        <v>26.986090775988487</v>
      </c>
      <c r="H137" s="245">
        <v>-32.677159590044084</v>
      </c>
      <c r="I137" s="245">
        <v>107.6595900439238</v>
      </c>
      <c r="J137" s="245">
        <v>80.5</v>
      </c>
      <c r="K137" s="245">
        <v>30.5</v>
      </c>
      <c r="L137" s="245">
        <v>0</v>
      </c>
      <c r="M137" s="245">
        <v>0</v>
      </c>
      <c r="N137" s="130"/>
      <c r="O137" s="194">
        <v>20000</v>
      </c>
      <c r="P137" s="245">
        <f t="dataTable" ref="P137:U143" dt2D="1" dtr="1" r1="C110" r2="F110" ca="1"/>
        <v>873.40267459138181</v>
      </c>
      <c r="Q137" s="245">
        <v>520.01034420790097</v>
      </c>
      <c r="R137" s="245">
        <v>166.61801382442025</v>
      </c>
      <c r="S137" s="245">
        <v>-285.74942636872385</v>
      </c>
      <c r="T137" s="245">
        <v>-697.84183492545571</v>
      </c>
      <c r="U137" s="245">
        <v>-733.62514385664167</v>
      </c>
      <c r="W137" s="245">
        <f>AVERAGE(P137:U137)</f>
        <v>-26.197562087853004</v>
      </c>
      <c r="X137" s="244">
        <f>W137/O137</f>
        <v>-1.3098781043926501E-3</v>
      </c>
      <c r="Y137" s="264">
        <f t="shared" si="16"/>
        <v>50000</v>
      </c>
      <c r="Z137" s="245">
        <f t="shared" si="17"/>
        <v>349.06793475380141</v>
      </c>
      <c r="AA137" s="244">
        <f t="shared" si="18"/>
        <v>6.981358695076028E-3</v>
      </c>
      <c r="AC137" s="244">
        <f>IF(Y137-'2000'!Y134=0,AA137-'2000'!AA134,"ERRR!")</f>
        <v>8.7002427960822873E-3</v>
      </c>
    </row>
    <row r="138" spans="1:29" ht="12.75">
      <c r="A138" s="226">
        <v>2018</v>
      </c>
      <c r="B138" s="131">
        <v>60000</v>
      </c>
      <c r="C138" s="245">
        <v>2560.5</v>
      </c>
      <c r="D138" s="245">
        <v>1670.4115044247792</v>
      </c>
      <c r="E138" s="245">
        <v>780.32300884955748</v>
      </c>
      <c r="F138" s="245">
        <v>100.85139092240115</v>
      </c>
      <c r="G138" s="245">
        <v>-60.744509516837297</v>
      </c>
      <c r="H138" s="245">
        <v>107.6595900439238</v>
      </c>
      <c r="I138" s="245">
        <v>70.5</v>
      </c>
      <c r="J138" s="245">
        <v>10.5</v>
      </c>
      <c r="K138" s="245">
        <v>0</v>
      </c>
      <c r="L138" s="245">
        <v>0</v>
      </c>
      <c r="M138" s="245">
        <v>0</v>
      </c>
      <c r="N138" s="2"/>
      <c r="O138" s="183">
        <v>40000</v>
      </c>
      <c r="P138" s="245">
        <v>1569.5</v>
      </c>
      <c r="Q138" s="245">
        <v>782.71533923303832</v>
      </c>
      <c r="R138" s="245">
        <v>89.5</v>
      </c>
      <c r="S138" s="245">
        <v>-121.74450951683752</v>
      </c>
      <c r="T138" s="245">
        <v>49.5</v>
      </c>
      <c r="U138" s="245">
        <v>0</v>
      </c>
      <c r="V138" s="128"/>
      <c r="W138" s="245">
        <f t="shared" ref="W138:W143" si="19">AVERAGE(P138:U138)</f>
        <v>394.91180495270009</v>
      </c>
      <c r="X138" s="244">
        <f t="shared" ref="X138:X143" si="20">W138/O138</f>
        <v>9.8727951238175016E-3</v>
      </c>
      <c r="Y138" s="264">
        <f t="shared" si="16"/>
        <v>60000</v>
      </c>
      <c r="Z138" s="245">
        <f t="shared" si="17"/>
        <v>476.3637258839841</v>
      </c>
      <c r="AA138" s="244">
        <f t="shared" si="18"/>
        <v>7.9393954313997355E-3</v>
      </c>
      <c r="AC138" s="244">
        <f>IF(Y138-'2000'!Y135=0,AA138-'2000'!AA135,"ERRR!")</f>
        <v>4.8850564994564073E-3</v>
      </c>
    </row>
    <row r="139" spans="1:29" ht="12.75">
      <c r="B139" s="131">
        <v>70000</v>
      </c>
      <c r="C139" s="245">
        <v>3560.5</v>
      </c>
      <c r="D139" s="245">
        <v>2522.0634218289088</v>
      </c>
      <c r="E139" s="245">
        <v>1500.5</v>
      </c>
      <c r="F139" s="245">
        <v>885.0534407027817</v>
      </c>
      <c r="G139" s="245">
        <v>581.52489019033692</v>
      </c>
      <c r="H139" s="245">
        <v>260.5</v>
      </c>
      <c r="I139" s="245">
        <v>10.5</v>
      </c>
      <c r="J139" s="245">
        <v>0</v>
      </c>
      <c r="K139" s="245">
        <v>0</v>
      </c>
      <c r="L139" s="245">
        <v>0</v>
      </c>
      <c r="M139" s="245">
        <v>0</v>
      </c>
      <c r="N139" s="2"/>
      <c r="O139" s="183">
        <v>60000</v>
      </c>
      <c r="P139" s="245">
        <v>2560.5</v>
      </c>
      <c r="Q139" s="245">
        <v>780.32300884955748</v>
      </c>
      <c r="R139" s="245">
        <v>-60.744509516837297</v>
      </c>
      <c r="S139" s="245">
        <v>70.5</v>
      </c>
      <c r="T139" s="245">
        <v>0</v>
      </c>
      <c r="U139" s="245">
        <v>0</v>
      </c>
      <c r="W139" s="245">
        <f t="shared" si="19"/>
        <v>558.42974988878666</v>
      </c>
      <c r="X139" s="244">
        <f t="shared" si="20"/>
        <v>9.307162498146445E-3</v>
      </c>
      <c r="Y139" s="264">
        <f t="shared" si="16"/>
        <v>70000</v>
      </c>
      <c r="Z139" s="245">
        <f t="shared" si="17"/>
        <v>847.33106842927509</v>
      </c>
      <c r="AA139" s="244">
        <f t="shared" si="18"/>
        <v>1.2104729548989644E-2</v>
      </c>
      <c r="AC139" s="244">
        <f>IF(Y139-'2000'!Y136=0,AA139-'2000'!AA136,"ERRR!")</f>
        <v>1.8376904917871053E-3</v>
      </c>
    </row>
    <row r="140" spans="1:29" ht="12.75">
      <c r="B140" s="131">
        <v>80000</v>
      </c>
      <c r="C140" s="245">
        <v>4560.5</v>
      </c>
      <c r="D140" s="245">
        <v>3373.7153392330383</v>
      </c>
      <c r="E140" s="245">
        <v>2280.5</v>
      </c>
      <c r="F140" s="245">
        <v>1669.2554904831622</v>
      </c>
      <c r="G140" s="245">
        <v>1440.5</v>
      </c>
      <c r="H140" s="245">
        <v>960.5</v>
      </c>
      <c r="I140" s="245">
        <v>530</v>
      </c>
      <c r="J140" s="245">
        <v>130</v>
      </c>
      <c r="K140" s="245">
        <v>0</v>
      </c>
      <c r="L140" s="245">
        <v>0</v>
      </c>
      <c r="M140" s="245">
        <v>0</v>
      </c>
      <c r="N140" s="2"/>
      <c r="O140" s="183">
        <v>80000</v>
      </c>
      <c r="P140" s="245">
        <v>4560.5</v>
      </c>
      <c r="Q140" s="245">
        <v>2280.5</v>
      </c>
      <c r="R140" s="245">
        <v>1440.5</v>
      </c>
      <c r="S140" s="245">
        <v>530</v>
      </c>
      <c r="T140" s="245">
        <v>0</v>
      </c>
      <c r="U140" s="245">
        <v>0</v>
      </c>
      <c r="W140" s="245">
        <f t="shared" si="19"/>
        <v>1468.5833333333333</v>
      </c>
      <c r="X140" s="244">
        <f t="shared" si="20"/>
        <v>1.8357291666666664E-2</v>
      </c>
      <c r="Y140" s="264">
        <f t="shared" si="16"/>
        <v>80000</v>
      </c>
      <c r="Z140" s="245">
        <f t="shared" si="17"/>
        <v>1358.6337117923817</v>
      </c>
      <c r="AA140" s="244">
        <f t="shared" si="18"/>
        <v>1.698292139740477E-2</v>
      </c>
      <c r="AC140" s="244">
        <f>IF(Y140-'2000'!Y137=0,AA140-'2000'!AA137,"ERRR!")</f>
        <v>-1.1314325055415443E-3</v>
      </c>
    </row>
    <row r="141" spans="1:29" ht="12.75">
      <c r="B141" s="131">
        <v>90000</v>
      </c>
      <c r="C141" s="245">
        <v>5560.5</v>
      </c>
      <c r="D141" s="245">
        <v>4225.3672566371679</v>
      </c>
      <c r="E141" s="245">
        <v>3100.8513909224021</v>
      </c>
      <c r="F141" s="245">
        <v>2603.4575402635437</v>
      </c>
      <c r="G141" s="245">
        <v>2200.5</v>
      </c>
      <c r="H141" s="245">
        <v>1680</v>
      </c>
      <c r="I141" s="245">
        <v>1230</v>
      </c>
      <c r="J141" s="245">
        <v>780</v>
      </c>
      <c r="K141" s="245">
        <v>330</v>
      </c>
      <c r="L141" s="245">
        <v>0</v>
      </c>
      <c r="M141" s="245">
        <v>0</v>
      </c>
      <c r="N141" s="2"/>
      <c r="O141" s="183">
        <v>120000</v>
      </c>
      <c r="P141" s="245">
        <v>7210.5</v>
      </c>
      <c r="Q141" s="245">
        <v>4079.2554904831632</v>
      </c>
      <c r="R141" s="245">
        <v>2700</v>
      </c>
      <c r="S141" s="245">
        <v>1470</v>
      </c>
      <c r="T141" s="245">
        <v>270</v>
      </c>
      <c r="U141" s="245">
        <v>0</v>
      </c>
      <c r="W141" s="245">
        <f t="shared" si="19"/>
        <v>2621.6259150805272</v>
      </c>
      <c r="X141" s="244">
        <f t="shared" si="20"/>
        <v>2.1846882625671062E-2</v>
      </c>
      <c r="Y141" s="264">
        <f t="shared" si="16"/>
        <v>90000</v>
      </c>
      <c r="Z141" s="245">
        <f t="shared" si="17"/>
        <v>1973.6978352566466</v>
      </c>
      <c r="AA141" s="244">
        <f t="shared" si="18"/>
        <v>2.1929975947296072E-2</v>
      </c>
      <c r="AC141" s="244">
        <f>IF(Y141-'2000'!Y138=0,AA141-'2000'!AA138,"ERRR!")</f>
        <v>6.137110824068339E-3</v>
      </c>
    </row>
    <row r="142" spans="1:29" s="128" customFormat="1" ht="12.75">
      <c r="B142" s="134">
        <v>100000</v>
      </c>
      <c r="C142" s="245">
        <v>6670.5</v>
      </c>
      <c r="D142" s="245">
        <v>5087.0191740412974</v>
      </c>
      <c r="E142" s="245">
        <v>3956.9860907759885</v>
      </c>
      <c r="F142" s="245">
        <v>3537.6595900439243</v>
      </c>
      <c r="G142" s="245">
        <v>2960.5</v>
      </c>
      <c r="H142" s="245">
        <v>2430</v>
      </c>
      <c r="I142" s="245">
        <v>1930</v>
      </c>
      <c r="J142" s="245">
        <v>1430</v>
      </c>
      <c r="K142" s="245">
        <v>930</v>
      </c>
      <c r="L142" s="245">
        <v>430</v>
      </c>
      <c r="M142" s="245">
        <v>0</v>
      </c>
      <c r="N142" s="130"/>
      <c r="O142" s="194">
        <v>200000</v>
      </c>
      <c r="P142" s="245">
        <v>11030.5</v>
      </c>
      <c r="Q142" s="245">
        <v>5430.5</v>
      </c>
      <c r="R142" s="245">
        <v>2160</v>
      </c>
      <c r="S142" s="245">
        <v>690</v>
      </c>
      <c r="T142" s="245">
        <v>290</v>
      </c>
      <c r="U142" s="245">
        <v>0</v>
      </c>
      <c r="W142" s="245">
        <f t="shared" si="19"/>
        <v>3266.8333333333335</v>
      </c>
      <c r="X142" s="244">
        <f t="shared" si="20"/>
        <v>1.6334166666666667E-2</v>
      </c>
      <c r="Y142" s="264">
        <f t="shared" si="16"/>
        <v>100000</v>
      </c>
      <c r="Z142" s="245">
        <f t="shared" si="17"/>
        <v>2669.3331686237466</v>
      </c>
      <c r="AA142" s="244">
        <f t="shared" si="18"/>
        <v>2.6693331686237467E-2</v>
      </c>
      <c r="AC142" s="244">
        <f>IF(Y142-'2000'!Y139=0,AA142-'2000'!AA139,"ERRR!")</f>
        <v>1.6173280325966814E-2</v>
      </c>
    </row>
    <row r="143" spans="1:29" ht="12.75">
      <c r="B143" s="131">
        <v>110000</v>
      </c>
      <c r="C143" s="245">
        <v>7010.5</v>
      </c>
      <c r="D143" s="245">
        <v>5268.671091445427</v>
      </c>
      <c r="E143" s="245">
        <v>4043.1207906295749</v>
      </c>
      <c r="F143" s="245">
        <v>3520.5</v>
      </c>
      <c r="G143" s="245">
        <v>2870</v>
      </c>
      <c r="H143" s="245">
        <v>2320</v>
      </c>
      <c r="I143" s="245">
        <v>1770</v>
      </c>
      <c r="J143" s="245">
        <v>1220</v>
      </c>
      <c r="K143" s="245">
        <v>670</v>
      </c>
      <c r="L143" s="245">
        <v>120</v>
      </c>
      <c r="M143" s="245">
        <v>0</v>
      </c>
      <c r="N143" s="2"/>
      <c r="O143" s="183">
        <v>600000</v>
      </c>
      <c r="P143" s="245">
        <v>30270.5</v>
      </c>
      <c r="Q143" s="245">
        <v>14570</v>
      </c>
      <c r="R143" s="245">
        <v>6720</v>
      </c>
      <c r="S143" s="245">
        <v>960</v>
      </c>
      <c r="T143" s="245">
        <v>0</v>
      </c>
      <c r="U143" s="245">
        <v>0</v>
      </c>
      <c r="V143" s="128"/>
      <c r="W143" s="245">
        <f t="shared" si="19"/>
        <v>8753.4166666666661</v>
      </c>
      <c r="X143" s="244">
        <f t="shared" si="20"/>
        <v>1.4589027777777777E-2</v>
      </c>
      <c r="Y143" s="264">
        <f t="shared" si="16"/>
        <v>110000</v>
      </c>
      <c r="Z143" s="245">
        <f t="shared" si="17"/>
        <v>2619.344716552273</v>
      </c>
      <c r="AA143" s="244">
        <f t="shared" si="18"/>
        <v>2.3812224695929755E-2</v>
      </c>
      <c r="AC143" s="244">
        <f>IF(Y143-'2000'!Y140=0,AA143-'2000'!AA140,"ERRR!")</f>
        <v>1.6540824280117553E-2</v>
      </c>
    </row>
    <row r="144" spans="1:29" ht="12.75">
      <c r="B144" s="131">
        <v>120000</v>
      </c>
      <c r="C144" s="245">
        <v>7210.5</v>
      </c>
      <c r="D144" s="245">
        <v>5310.3230088495584</v>
      </c>
      <c r="E144" s="245">
        <v>4079.2554904831632</v>
      </c>
      <c r="F144" s="245">
        <v>3490.5</v>
      </c>
      <c r="G144" s="245">
        <v>2700</v>
      </c>
      <c r="H144" s="245">
        <v>2070</v>
      </c>
      <c r="I144" s="245">
        <v>1470</v>
      </c>
      <c r="J144" s="245">
        <v>870</v>
      </c>
      <c r="K144" s="245">
        <v>270</v>
      </c>
      <c r="L144" s="245">
        <v>0</v>
      </c>
      <c r="M144" s="245">
        <v>0</v>
      </c>
      <c r="N144" s="2"/>
      <c r="O144" s="3" t="s">
        <v>268</v>
      </c>
      <c r="V144" s="128"/>
      <c r="Y144" s="264">
        <f t="shared" si="16"/>
        <v>120000</v>
      </c>
      <c r="Z144" s="245">
        <f t="shared" si="17"/>
        <v>2497.3253181211567</v>
      </c>
      <c r="AA144" s="244">
        <f t="shared" si="18"/>
        <v>2.0811044317676306E-2</v>
      </c>
      <c r="AC144" s="244">
        <f>IF(Y144-'2000'!Y141=0,AA144-'2000'!AA141,"ERRR!")</f>
        <v>1.5408567670916282E-2</v>
      </c>
    </row>
    <row r="145" spans="1:29" ht="12.75">
      <c r="B145" s="131">
        <v>130000</v>
      </c>
      <c r="C145" s="245">
        <v>7410.5</v>
      </c>
      <c r="D145" s="245">
        <v>5351.9749262536861</v>
      </c>
      <c r="E145" s="245">
        <v>4215.3901903367514</v>
      </c>
      <c r="F145" s="245">
        <v>3480.5</v>
      </c>
      <c r="G145" s="245">
        <v>2660</v>
      </c>
      <c r="H145" s="245">
        <v>1880</v>
      </c>
      <c r="I145" s="245">
        <v>1170</v>
      </c>
      <c r="J145" s="245">
        <v>520</v>
      </c>
      <c r="K145" s="245">
        <v>0</v>
      </c>
      <c r="L145" s="245">
        <v>0</v>
      </c>
      <c r="M145" s="245">
        <v>0</v>
      </c>
      <c r="N145" s="2"/>
      <c r="O145" s="196" t="s">
        <v>271</v>
      </c>
      <c r="R145" s="128"/>
      <c r="S145" s="128"/>
      <c r="Y145" s="264">
        <f t="shared" si="16"/>
        <v>130000</v>
      </c>
      <c r="Z145" s="245">
        <f t="shared" si="17"/>
        <v>2426.2150105991309</v>
      </c>
      <c r="AA145" s="244">
        <f t="shared" si="18"/>
        <v>1.8663192389224082E-2</v>
      </c>
      <c r="AC145" s="244">
        <f>IF(Y145-'2000'!Y142=0,AA145-'2000'!AA142,"ERRR!")</f>
        <v>1.4334719770822922E-2</v>
      </c>
    </row>
    <row r="146" spans="1:29" ht="12.75">
      <c r="B146" s="131">
        <v>140000</v>
      </c>
      <c r="C146" s="245">
        <v>7610.5</v>
      </c>
      <c r="D146" s="245">
        <v>5410.5</v>
      </c>
      <c r="E146" s="245">
        <v>4351.524890190336</v>
      </c>
      <c r="F146" s="245">
        <v>3470.5</v>
      </c>
      <c r="G146" s="245">
        <v>2620</v>
      </c>
      <c r="H146" s="245">
        <v>1780</v>
      </c>
      <c r="I146" s="245">
        <v>940</v>
      </c>
      <c r="J146" s="245">
        <v>170</v>
      </c>
      <c r="K146" s="245">
        <v>0</v>
      </c>
      <c r="L146" s="245">
        <v>0</v>
      </c>
      <c r="M146" s="245">
        <v>0</v>
      </c>
      <c r="N146" s="2"/>
      <c r="O146" s="197" t="s">
        <v>270</v>
      </c>
      <c r="Y146" s="264">
        <f t="shared" si="16"/>
        <v>140000</v>
      </c>
      <c r="Z146" s="245">
        <f t="shared" si="17"/>
        <v>2395.7295354718485</v>
      </c>
      <c r="AA146" s="244">
        <f t="shared" si="18"/>
        <v>1.7112353824798917E-2</v>
      </c>
      <c r="AC146" s="244">
        <f>IF(Y146-'2000'!Y143=0,AA146-'2000'!AA143,"ERRR!")</f>
        <v>1.3387314585871897E-2</v>
      </c>
    </row>
    <row r="147" spans="1:29" s="128" customFormat="1" ht="12.75">
      <c r="B147" s="134">
        <v>150000</v>
      </c>
      <c r="C147" s="245">
        <v>7810.5</v>
      </c>
      <c r="D147" s="245">
        <v>5490.5</v>
      </c>
      <c r="E147" s="245">
        <v>4487.6595900439243</v>
      </c>
      <c r="F147" s="245">
        <v>3480</v>
      </c>
      <c r="G147" s="245">
        <v>2580</v>
      </c>
      <c r="H147" s="245">
        <v>1680</v>
      </c>
      <c r="I147" s="245">
        <v>780</v>
      </c>
      <c r="J147" s="245">
        <v>60</v>
      </c>
      <c r="K147" s="245">
        <v>0</v>
      </c>
      <c r="L147" s="245">
        <v>0</v>
      </c>
      <c r="M147" s="245">
        <v>0</v>
      </c>
      <c r="N147" s="130"/>
      <c r="O147" s="165" t="s">
        <v>991</v>
      </c>
      <c r="W147" s="226">
        <v>2018</v>
      </c>
      <c r="X147"/>
      <c r="Y147" s="264">
        <f t="shared" si="16"/>
        <v>150000</v>
      </c>
      <c r="Z147" s="245">
        <f t="shared" si="17"/>
        <v>2397.1508718221748</v>
      </c>
      <c r="AA147" s="244">
        <f t="shared" si="18"/>
        <v>1.5981005812147831E-2</v>
      </c>
      <c r="AB147"/>
      <c r="AC147" s="244">
        <f>IF(Y147-'2000'!Y144=0,AA147-'2000'!AA144,"ERRR!")</f>
        <v>1.2363304803811212E-2</v>
      </c>
    </row>
    <row r="148" spans="1:29" ht="12.75">
      <c r="B148" s="131">
        <v>160000</v>
      </c>
      <c r="C148" s="245">
        <v>8010.5</v>
      </c>
      <c r="D148" s="245">
        <v>5570.5</v>
      </c>
      <c r="E148" s="245">
        <v>4570.5</v>
      </c>
      <c r="F148" s="245">
        <v>3500</v>
      </c>
      <c r="G148" s="245">
        <v>2540</v>
      </c>
      <c r="H148" s="245">
        <v>1580</v>
      </c>
      <c r="I148" s="245">
        <v>620</v>
      </c>
      <c r="J148" s="245">
        <v>190</v>
      </c>
      <c r="K148" s="245">
        <v>30</v>
      </c>
      <c r="L148" s="245">
        <v>0</v>
      </c>
      <c r="M148" s="245">
        <v>0</v>
      </c>
      <c r="N148" s="2"/>
      <c r="O148" s="198" t="s">
        <v>250</v>
      </c>
      <c r="P148" s="128"/>
      <c r="Q148" s="128"/>
      <c r="R148" s="128"/>
      <c r="S148" s="128"/>
      <c r="Y148" s="264">
        <f t="shared" si="16"/>
        <v>160000</v>
      </c>
      <c r="Z148" s="245">
        <f t="shared" si="17"/>
        <v>2419.2272727272725</v>
      </c>
      <c r="AA148" s="244">
        <f t="shared" si="18"/>
        <v>1.5120170454545454E-2</v>
      </c>
      <c r="AC148" s="244">
        <f>IF(Y148-'2000'!Y145=0,AA148-'2000'!AA145,"ERRR!")</f>
        <v>1.1519768181818204E-2</v>
      </c>
    </row>
    <row r="149" spans="1:29" ht="12.75">
      <c r="B149" s="131">
        <v>170000</v>
      </c>
      <c r="C149" s="245">
        <v>8250.5</v>
      </c>
      <c r="D149" s="245">
        <v>5652.7840409956079</v>
      </c>
      <c r="E149" s="245">
        <v>4630.5</v>
      </c>
      <c r="F149" s="245">
        <v>3520</v>
      </c>
      <c r="G149" s="245">
        <v>2500</v>
      </c>
      <c r="H149" s="245">
        <v>1480</v>
      </c>
      <c r="I149" s="245">
        <v>490</v>
      </c>
      <c r="J149" s="245">
        <v>320</v>
      </c>
      <c r="K149" s="245">
        <v>150</v>
      </c>
      <c r="L149" s="245">
        <v>0</v>
      </c>
      <c r="M149" s="245">
        <v>0</v>
      </c>
      <c r="N149" s="2"/>
      <c r="O149" s="175">
        <f>InflateFactr</f>
        <v>1</v>
      </c>
      <c r="P149" s="176" t="s">
        <v>254</v>
      </c>
      <c r="Q149" s="177"/>
      <c r="R149" s="177"/>
      <c r="Y149" s="264">
        <f t="shared" si="16"/>
        <v>170000</v>
      </c>
      <c r="Z149" s="245">
        <f t="shared" si="17"/>
        <v>2453.9803673632373</v>
      </c>
      <c r="AA149" s="244">
        <f t="shared" si="18"/>
        <v>1.4435178631548454E-2</v>
      </c>
      <c r="AC149" s="244">
        <f>IF(Y149-'2000'!Y146=0,AA149-'2000'!AA146,"ERRR!")</f>
        <v>1.062602889892816E-2</v>
      </c>
    </row>
    <row r="150" spans="1:29" ht="12.75">
      <c r="B150" s="131">
        <v>180000</v>
      </c>
      <c r="C150" s="245">
        <v>9250.5</v>
      </c>
      <c r="D150" s="245">
        <v>5890.8513909224021</v>
      </c>
      <c r="E150" s="245">
        <v>4690.5</v>
      </c>
      <c r="F150" s="245">
        <v>3540</v>
      </c>
      <c r="G150" s="245">
        <v>2460</v>
      </c>
      <c r="H150" s="245">
        <v>1380</v>
      </c>
      <c r="I150" s="245">
        <v>630</v>
      </c>
      <c r="J150" s="245">
        <v>450</v>
      </c>
      <c r="K150" s="245">
        <v>270</v>
      </c>
      <c r="L150" s="245">
        <v>90</v>
      </c>
      <c r="M150" s="245">
        <v>0</v>
      </c>
      <c r="N150" s="2"/>
      <c r="O150" s="2"/>
      <c r="P150" s="3"/>
      <c r="Q150" s="2"/>
      <c r="R150" s="2"/>
      <c r="Y150" s="264">
        <f t="shared" si="16"/>
        <v>180000</v>
      </c>
      <c r="Z150" s="245">
        <f t="shared" si="17"/>
        <v>2604.7137628111273</v>
      </c>
      <c r="AA150" s="244">
        <f t="shared" si="18"/>
        <v>1.4470632015617374E-2</v>
      </c>
      <c r="AC150" s="244">
        <f>IF(Y150-'2000'!Y147=0,AA150-'2000'!AA147,"ERRR!")</f>
        <v>1.1230923304047557E-2</v>
      </c>
    </row>
    <row r="151" spans="1:29" ht="12.75">
      <c r="B151" s="131">
        <v>190000</v>
      </c>
      <c r="C151" s="245">
        <v>10230.5</v>
      </c>
      <c r="D151" s="245">
        <v>6748.9187408491925</v>
      </c>
      <c r="E151" s="245">
        <v>4850.5</v>
      </c>
      <c r="F151" s="245">
        <v>3540</v>
      </c>
      <c r="G151" s="245">
        <v>2400</v>
      </c>
      <c r="H151" s="245">
        <v>1260</v>
      </c>
      <c r="I151" s="245">
        <v>750</v>
      </c>
      <c r="J151" s="245">
        <v>560</v>
      </c>
      <c r="K151" s="245">
        <v>370</v>
      </c>
      <c r="L151" s="245">
        <v>180</v>
      </c>
      <c r="M151" s="245">
        <v>0</v>
      </c>
      <c r="N151" s="2"/>
      <c r="O151" s="2"/>
      <c r="P151" s="2"/>
      <c r="Q151" s="2"/>
      <c r="R151" s="2"/>
      <c r="Y151" s="264">
        <f t="shared" si="16"/>
        <v>190000</v>
      </c>
      <c r="Z151" s="245">
        <f t="shared" si="17"/>
        <v>2808.1744309862902</v>
      </c>
      <c r="AA151" s="244">
        <f t="shared" si="18"/>
        <v>1.4779865426243632E-2</v>
      </c>
      <c r="AC151" s="244">
        <f>IF(Y151-'2000'!Y148=0,AA151-'2000'!AA148,"ERRR!")</f>
        <v>1.2730903528247383E-2</v>
      </c>
    </row>
    <row r="152" spans="1:29" s="128" customFormat="1" ht="12.75">
      <c r="A152" s="26"/>
      <c r="B152" s="133">
        <v>200000</v>
      </c>
      <c r="C152" s="245">
        <v>11030.5</v>
      </c>
      <c r="D152" s="245">
        <v>7426.9860907759867</v>
      </c>
      <c r="E152" s="245">
        <v>5430.5</v>
      </c>
      <c r="F152" s="245">
        <v>3400</v>
      </c>
      <c r="G152" s="245">
        <v>2160</v>
      </c>
      <c r="H152" s="245">
        <v>960</v>
      </c>
      <c r="I152" s="245">
        <v>690</v>
      </c>
      <c r="J152" s="245">
        <v>490</v>
      </c>
      <c r="K152" s="245">
        <v>290</v>
      </c>
      <c r="L152" s="245">
        <v>90</v>
      </c>
      <c r="M152" s="245">
        <v>0</v>
      </c>
      <c r="N152" s="1"/>
      <c r="O152" s="1"/>
      <c r="P152" s="1"/>
      <c r="Q152" s="1"/>
      <c r="R152" s="1"/>
      <c r="S152" s="26"/>
      <c r="T152" s="26"/>
      <c r="U152" s="26"/>
      <c r="V152" s="26"/>
      <c r="W152" s="26"/>
      <c r="X152" s="26"/>
      <c r="Y152" s="264">
        <f t="shared" si="16"/>
        <v>200000</v>
      </c>
      <c r="Z152" s="245">
        <f t="shared" si="17"/>
        <v>2906.1805537069081</v>
      </c>
      <c r="AA152" s="244">
        <f t="shared" si="18"/>
        <v>1.453090276853454E-2</v>
      </c>
      <c r="AB152"/>
      <c r="AC152" s="244">
        <f>IF(Y152-'2000'!Y149=0,AA152-'2000'!AA149,"ERRR!")</f>
        <v>1.3434416639118133E-2</v>
      </c>
    </row>
    <row r="153" spans="1:29" s="128" customFormat="1" ht="12.75">
      <c r="B153" s="134">
        <v>210000</v>
      </c>
      <c r="C153" s="245">
        <v>11830.5</v>
      </c>
      <c r="D153" s="245">
        <v>8105.0534407027808</v>
      </c>
      <c r="E153" s="245">
        <v>6010.5</v>
      </c>
      <c r="F153" s="245">
        <v>3900</v>
      </c>
      <c r="G153" s="245">
        <v>1920</v>
      </c>
      <c r="H153" s="245">
        <v>840</v>
      </c>
      <c r="I153" s="245">
        <v>630</v>
      </c>
      <c r="J153" s="245">
        <v>420</v>
      </c>
      <c r="K153" s="245">
        <v>210</v>
      </c>
      <c r="L153" s="245">
        <v>0</v>
      </c>
      <c r="M153" s="245">
        <v>0</v>
      </c>
      <c r="N153" s="130"/>
      <c r="O153" s="130"/>
      <c r="P153" s="130"/>
      <c r="Q153" s="130"/>
      <c r="R153" s="130"/>
      <c r="Y153" s="264">
        <f t="shared" si="16"/>
        <v>210000</v>
      </c>
      <c r="Z153" s="245">
        <f t="shared" si="17"/>
        <v>3078.73213097298</v>
      </c>
      <c r="AA153" s="244">
        <f t="shared" si="18"/>
        <v>1.4660629195109428E-2</v>
      </c>
      <c r="AB153"/>
      <c r="AC153" s="244">
        <f>IF(Y153-'2000'!Y150=0,AA153-'2000'!AA150,"ERRR!")</f>
        <v>1.4202695600901627E-2</v>
      </c>
    </row>
    <row r="154" spans="1:29" ht="12.75">
      <c r="B154" s="131">
        <v>220000</v>
      </c>
      <c r="C154" s="245">
        <v>12870.5</v>
      </c>
      <c r="D154" s="245">
        <v>8783.1207906295749</v>
      </c>
      <c r="E154" s="245">
        <v>6600</v>
      </c>
      <c r="F154" s="245">
        <v>4400</v>
      </c>
      <c r="G154" s="245">
        <v>2200</v>
      </c>
      <c r="H154" s="245">
        <v>790</v>
      </c>
      <c r="I154" s="245">
        <v>570</v>
      </c>
      <c r="J154" s="245">
        <v>350</v>
      </c>
      <c r="K154" s="245">
        <v>130</v>
      </c>
      <c r="L154" s="245">
        <v>0</v>
      </c>
      <c r="M154" s="245">
        <v>0</v>
      </c>
      <c r="N154" s="2"/>
      <c r="O154" s="2"/>
      <c r="P154" s="2"/>
      <c r="Q154" s="2"/>
      <c r="R154" s="2"/>
      <c r="Y154" s="264">
        <f t="shared" si="16"/>
        <v>220000</v>
      </c>
      <c r="Z154" s="245">
        <f t="shared" si="17"/>
        <v>3335.7837082390524</v>
      </c>
      <c r="AA154" s="244">
        <f t="shared" si="18"/>
        <v>1.5162653219268419E-2</v>
      </c>
      <c r="AC154" s="244">
        <f>IF(Y154-'2000'!Y151=0,AA154-'2000'!AA151,"ERRR!")</f>
        <v>1.497686655789489E-2</v>
      </c>
    </row>
    <row r="155" spans="1:29" ht="12.75">
      <c r="B155" s="131">
        <v>230000</v>
      </c>
      <c r="C155" s="245">
        <v>13970.5</v>
      </c>
      <c r="D155" s="245">
        <v>9656.188140556369</v>
      </c>
      <c r="E155" s="245">
        <v>7200</v>
      </c>
      <c r="F155" s="245">
        <v>4900</v>
      </c>
      <c r="G155" s="245">
        <v>2600</v>
      </c>
      <c r="H155" s="245">
        <v>980</v>
      </c>
      <c r="I155" s="245">
        <v>510</v>
      </c>
      <c r="J155" s="245">
        <v>280</v>
      </c>
      <c r="K155" s="245">
        <v>50</v>
      </c>
      <c r="L155" s="245">
        <v>0</v>
      </c>
      <c r="M155" s="245">
        <v>0</v>
      </c>
      <c r="N155" s="2"/>
      <c r="O155" s="2"/>
      <c r="P155" s="2"/>
      <c r="Q155" s="2"/>
      <c r="R155" s="2"/>
      <c r="Y155" s="264">
        <f t="shared" si="16"/>
        <v>230000</v>
      </c>
      <c r="Z155" s="245">
        <f t="shared" si="17"/>
        <v>3649.6989218687609</v>
      </c>
      <c r="AA155" s="244">
        <f t="shared" si="18"/>
        <v>1.586825618203809E-2</v>
      </c>
      <c r="AC155" s="244">
        <f>IF(Y155-'2000'!Y152=0,AA155-'2000'!AA152,"ERRR!")</f>
        <v>1.5778603676730629E-2</v>
      </c>
    </row>
    <row r="156" spans="1:29" ht="12.75">
      <c r="B156" s="131">
        <v>240000</v>
      </c>
      <c r="C156" s="245">
        <v>15070.5</v>
      </c>
      <c r="D156" s="245">
        <v>10619.255490483163</v>
      </c>
      <c r="E156" s="245">
        <v>7920</v>
      </c>
      <c r="F156" s="245">
        <v>5400</v>
      </c>
      <c r="G156" s="245">
        <v>3000</v>
      </c>
      <c r="H156" s="245">
        <v>1530</v>
      </c>
      <c r="I156" s="245">
        <v>450</v>
      </c>
      <c r="J156" s="245">
        <v>210</v>
      </c>
      <c r="K156" s="245">
        <v>0</v>
      </c>
      <c r="L156" s="245">
        <v>0</v>
      </c>
      <c r="M156" s="245">
        <v>0</v>
      </c>
      <c r="N156" s="2"/>
      <c r="O156" s="2"/>
      <c r="P156" s="2"/>
      <c r="Q156" s="2"/>
      <c r="R156" s="2"/>
      <c r="Y156" s="264">
        <f t="shared" si="16"/>
        <v>240000</v>
      </c>
      <c r="Z156" s="245">
        <f t="shared" si="17"/>
        <v>4018.1595900439238</v>
      </c>
      <c r="AA156" s="244">
        <f t="shared" si="18"/>
        <v>1.6742331625183016E-2</v>
      </c>
      <c r="AC156" s="244">
        <f>IF(Y156-'2000'!Y153=0,AA156-'2000'!AA153,"ERRR!")</f>
        <v>1.6556904368996723E-2</v>
      </c>
    </row>
    <row r="157" spans="1:29" s="128" customFormat="1" ht="12.75">
      <c r="A157" s="26"/>
      <c r="B157" s="133">
        <v>250000</v>
      </c>
      <c r="C157" s="245">
        <v>16170.5</v>
      </c>
      <c r="D157" s="245">
        <v>11632.322840409957</v>
      </c>
      <c r="E157" s="245">
        <v>8790</v>
      </c>
      <c r="F157" s="245">
        <v>5915</v>
      </c>
      <c r="G157" s="245">
        <v>3400</v>
      </c>
      <c r="H157" s="245">
        <v>2080</v>
      </c>
      <c r="I157" s="245">
        <v>830</v>
      </c>
      <c r="J157" s="245">
        <v>140</v>
      </c>
      <c r="K157" s="245">
        <v>0</v>
      </c>
      <c r="L157" s="245">
        <v>0</v>
      </c>
      <c r="M157" s="245">
        <v>0</v>
      </c>
      <c r="N157" s="1"/>
      <c r="O157" s="1"/>
      <c r="P157" s="1"/>
      <c r="Q157" s="1"/>
      <c r="R157" s="1"/>
      <c r="S157" s="26"/>
      <c r="T157" s="26"/>
      <c r="U157" s="26"/>
      <c r="V157" s="26"/>
      <c r="W157" s="26"/>
      <c r="X157" s="26"/>
      <c r="Y157" s="264">
        <f t="shared" si="16"/>
        <v>250000</v>
      </c>
      <c r="Z157" s="245">
        <f t="shared" si="17"/>
        <v>4450.7111673099962</v>
      </c>
      <c r="AA157" s="244">
        <f t="shared" si="18"/>
        <v>1.7802844669239985E-2</v>
      </c>
      <c r="AB157"/>
      <c r="AC157" s="244">
        <f>IF(Y157-'2000'!Y154=0,AA157-'2000'!AA154,"ERRR!")</f>
        <v>1.7350791187699711E-2</v>
      </c>
    </row>
    <row r="158" spans="1:29" ht="12.75">
      <c r="B158" s="131">
        <v>260000</v>
      </c>
      <c r="C158" s="245">
        <v>17270.5</v>
      </c>
      <c r="D158" s="245">
        <v>12645.390190336751</v>
      </c>
      <c r="E158" s="245">
        <v>9660</v>
      </c>
      <c r="F158" s="245">
        <v>6670</v>
      </c>
      <c r="G158" s="245">
        <v>3930</v>
      </c>
      <c r="H158" s="245">
        <v>2630</v>
      </c>
      <c r="I158" s="245">
        <v>1330</v>
      </c>
      <c r="J158" s="245">
        <v>70</v>
      </c>
      <c r="K158" s="245">
        <v>0</v>
      </c>
      <c r="L158" s="245">
        <v>0</v>
      </c>
      <c r="M158" s="245">
        <v>0</v>
      </c>
      <c r="N158" s="2"/>
      <c r="O158" s="2"/>
      <c r="P158" s="2"/>
      <c r="Q158" s="2"/>
      <c r="R158" s="2"/>
      <c r="Y158" s="264">
        <f t="shared" si="16"/>
        <v>260000</v>
      </c>
      <c r="Z158" s="245">
        <f t="shared" si="17"/>
        <v>4927.8081991215231</v>
      </c>
      <c r="AA158" s="244">
        <f t="shared" si="18"/>
        <v>1.8953108458159704E-2</v>
      </c>
    </row>
    <row r="159" spans="1:29" ht="12.75">
      <c r="B159" s="131">
        <v>270000</v>
      </c>
      <c r="C159" s="245">
        <v>18370.5</v>
      </c>
      <c r="D159" s="245">
        <v>13658.457540263546</v>
      </c>
      <c r="E159" s="245">
        <v>10530</v>
      </c>
      <c r="F159" s="245">
        <v>7425</v>
      </c>
      <c r="G159" s="245">
        <v>4650</v>
      </c>
      <c r="H159" s="245">
        <v>3180</v>
      </c>
      <c r="I159" s="245">
        <v>1830</v>
      </c>
      <c r="J159" s="245">
        <v>480</v>
      </c>
      <c r="K159" s="245">
        <v>0</v>
      </c>
      <c r="L159" s="245">
        <v>0</v>
      </c>
      <c r="M159" s="245">
        <v>0</v>
      </c>
      <c r="N159" s="2"/>
      <c r="O159" s="2"/>
      <c r="P159" s="2"/>
      <c r="Q159" s="2"/>
      <c r="R159" s="2"/>
      <c r="Y159" s="264">
        <f t="shared" ref="Y159:Y180" si="21">B159</f>
        <v>270000</v>
      </c>
      <c r="Z159" s="245">
        <f t="shared" ref="Z159:Z179" si="22">AVERAGE(C159:M159)</f>
        <v>5465.8143218421401</v>
      </c>
      <c r="AA159" s="244">
        <f t="shared" si="18"/>
        <v>2.0243756747563482E-2</v>
      </c>
    </row>
    <row r="160" spans="1:29" ht="12.75">
      <c r="B160" s="131">
        <v>280000</v>
      </c>
      <c r="C160" s="245">
        <v>19470.5</v>
      </c>
      <c r="D160" s="245">
        <v>14671.52489019034</v>
      </c>
      <c r="E160" s="245">
        <v>11400</v>
      </c>
      <c r="F160" s="245">
        <v>8180</v>
      </c>
      <c r="G160" s="245">
        <v>5490</v>
      </c>
      <c r="H160" s="245">
        <v>3730</v>
      </c>
      <c r="I160" s="245">
        <v>2330</v>
      </c>
      <c r="J160" s="245">
        <v>1000</v>
      </c>
      <c r="K160" s="245">
        <v>0</v>
      </c>
      <c r="L160" s="245">
        <v>0</v>
      </c>
      <c r="M160" s="245">
        <v>0</v>
      </c>
      <c r="N160" s="2"/>
      <c r="O160" s="2"/>
      <c r="P160" s="2"/>
      <c r="Q160" s="2"/>
      <c r="R160" s="2"/>
      <c r="Y160" s="264">
        <f t="shared" si="21"/>
        <v>280000</v>
      </c>
      <c r="Z160" s="245">
        <f t="shared" si="22"/>
        <v>6024.729535471849</v>
      </c>
      <c r="AA160" s="244">
        <f t="shared" si="18"/>
        <v>2.1516891198113747E-2</v>
      </c>
    </row>
    <row r="161" spans="1:29" ht="12.75">
      <c r="B161" s="131">
        <v>290000</v>
      </c>
      <c r="C161" s="245">
        <v>20570.5</v>
      </c>
      <c r="D161" s="245">
        <v>15684.592240117126</v>
      </c>
      <c r="E161" s="245">
        <v>12270</v>
      </c>
      <c r="F161" s="245">
        <v>8935</v>
      </c>
      <c r="G161" s="245">
        <v>6330</v>
      </c>
      <c r="H161" s="245">
        <v>4445</v>
      </c>
      <c r="I161" s="245">
        <v>2830</v>
      </c>
      <c r="J161" s="245">
        <v>1520</v>
      </c>
      <c r="K161" s="245">
        <v>360</v>
      </c>
      <c r="L161" s="245">
        <v>0</v>
      </c>
      <c r="M161" s="245">
        <v>0</v>
      </c>
      <c r="N161" s="2"/>
      <c r="O161" s="2"/>
      <c r="P161" s="2"/>
      <c r="Q161" s="2"/>
      <c r="R161" s="2"/>
      <c r="Y161" s="264">
        <f t="shared" si="21"/>
        <v>290000</v>
      </c>
      <c r="Z161" s="245">
        <f t="shared" si="22"/>
        <v>6631.3720218288299</v>
      </c>
      <c r="AA161" s="244">
        <f t="shared" si="18"/>
        <v>2.2866800075271827E-2</v>
      </c>
    </row>
    <row r="162" spans="1:29" s="128" customFormat="1" ht="12.75">
      <c r="A162" s="26"/>
      <c r="B162" s="133">
        <v>300000</v>
      </c>
      <c r="C162" s="245">
        <v>21670.5</v>
      </c>
      <c r="D162" s="245">
        <v>16697.659590043928</v>
      </c>
      <c r="E162" s="245">
        <v>13140</v>
      </c>
      <c r="F162" s="245">
        <v>9690</v>
      </c>
      <c r="G162" s="245">
        <v>7170</v>
      </c>
      <c r="H162" s="245">
        <v>5220</v>
      </c>
      <c r="I162" s="245">
        <v>3330</v>
      </c>
      <c r="J162" s="245">
        <v>2040</v>
      </c>
      <c r="K162" s="245">
        <v>840</v>
      </c>
      <c r="L162" s="245">
        <v>0</v>
      </c>
      <c r="M162" s="245">
        <v>0</v>
      </c>
      <c r="N162" s="1"/>
      <c r="O162" s="1"/>
      <c r="P162" s="1"/>
      <c r="Q162" s="1"/>
      <c r="R162" s="1"/>
      <c r="S162" s="26"/>
      <c r="T162" s="26"/>
      <c r="U162" s="26"/>
      <c r="V162" s="26"/>
      <c r="W162" s="26"/>
      <c r="X162" s="26"/>
      <c r="Y162" s="264">
        <f t="shared" si="21"/>
        <v>300000</v>
      </c>
      <c r="Z162" s="245">
        <f t="shared" si="22"/>
        <v>7254.3781445494478</v>
      </c>
      <c r="AA162" s="244">
        <f t="shared" si="18"/>
        <v>2.4181260481831494E-2</v>
      </c>
      <c r="AB162"/>
      <c r="AC162"/>
    </row>
    <row r="163" spans="1:29" ht="12.75">
      <c r="B163" s="131">
        <v>350000</v>
      </c>
      <c r="C163" s="245">
        <v>26290.5</v>
      </c>
      <c r="D163" s="245">
        <v>20715.5</v>
      </c>
      <c r="E163" s="245">
        <v>16610</v>
      </c>
      <c r="F163" s="245">
        <v>12765</v>
      </c>
      <c r="G163" s="245">
        <v>10490</v>
      </c>
      <c r="H163" s="245">
        <v>8215</v>
      </c>
      <c r="I163" s="245">
        <v>6150</v>
      </c>
      <c r="J163" s="245">
        <v>4225</v>
      </c>
      <c r="K163" s="245">
        <v>2360</v>
      </c>
      <c r="L163" s="245">
        <v>960</v>
      </c>
      <c r="M163" s="245">
        <v>0</v>
      </c>
      <c r="N163" s="2"/>
      <c r="O163" s="2"/>
      <c r="P163" s="2"/>
      <c r="Q163" s="2"/>
      <c r="R163" s="2"/>
      <c r="Y163" s="264">
        <f t="shared" si="21"/>
        <v>350000</v>
      </c>
      <c r="Z163" s="245">
        <f t="shared" si="22"/>
        <v>9889.181818181818</v>
      </c>
      <c r="AA163" s="244">
        <f t="shared" si="18"/>
        <v>2.8254805194805194E-2</v>
      </c>
    </row>
    <row r="164" spans="1:29" ht="12.75">
      <c r="B164" s="131">
        <v>400000</v>
      </c>
      <c r="C164" s="245">
        <v>27790.5</v>
      </c>
      <c r="D164" s="245">
        <v>21590.5</v>
      </c>
      <c r="E164" s="245">
        <v>16960</v>
      </c>
      <c r="F164" s="245">
        <v>13290</v>
      </c>
      <c r="G164" s="245">
        <v>10690</v>
      </c>
      <c r="H164" s="245">
        <v>8200</v>
      </c>
      <c r="I164" s="245">
        <v>6000</v>
      </c>
      <c r="J164" s="245">
        <v>3800</v>
      </c>
      <c r="K164" s="245">
        <v>1600</v>
      </c>
      <c r="L164" s="245">
        <v>240</v>
      </c>
      <c r="M164" s="245">
        <v>0</v>
      </c>
      <c r="N164" s="2"/>
      <c r="O164" s="2"/>
      <c r="P164" s="2"/>
      <c r="Q164" s="2"/>
      <c r="R164" s="2"/>
      <c r="Y164" s="264">
        <f t="shared" si="21"/>
        <v>400000</v>
      </c>
      <c r="Z164" s="245">
        <f t="shared" si="22"/>
        <v>10014.636363636364</v>
      </c>
      <c r="AA164" s="244">
        <f t="shared" si="18"/>
        <v>2.5036590909090911E-2</v>
      </c>
    </row>
    <row r="165" spans="1:29" ht="12.75">
      <c r="B165" s="131">
        <v>450000</v>
      </c>
      <c r="C165" s="245">
        <v>28510.5</v>
      </c>
      <c r="D165" s="245">
        <v>21705</v>
      </c>
      <c r="E165" s="245">
        <v>16530</v>
      </c>
      <c r="F165" s="245">
        <v>13035</v>
      </c>
      <c r="G165" s="245">
        <v>10110</v>
      </c>
      <c r="H165" s="245">
        <v>7545</v>
      </c>
      <c r="I165" s="245">
        <v>5070</v>
      </c>
      <c r="J165" s="245">
        <v>2595</v>
      </c>
      <c r="K165" s="245">
        <v>960</v>
      </c>
      <c r="L165" s="245">
        <v>285</v>
      </c>
      <c r="M165" s="245">
        <v>0</v>
      </c>
      <c r="N165" s="2"/>
      <c r="O165" s="2"/>
      <c r="P165" s="2"/>
      <c r="Q165" s="2"/>
      <c r="R165" s="2"/>
      <c r="Y165" s="264">
        <f t="shared" si="21"/>
        <v>450000</v>
      </c>
      <c r="Z165" s="245">
        <f t="shared" si="22"/>
        <v>9667.7727272727279</v>
      </c>
      <c r="AA165" s="244">
        <f t="shared" si="18"/>
        <v>2.1483939393939396E-2</v>
      </c>
    </row>
    <row r="166" spans="1:29" s="128" customFormat="1" ht="12.75">
      <c r="A166" s="26"/>
      <c r="B166" s="133">
        <v>500000</v>
      </c>
      <c r="C166" s="245">
        <v>28510.5</v>
      </c>
      <c r="D166" s="245">
        <v>21130</v>
      </c>
      <c r="E166" s="245">
        <v>15380</v>
      </c>
      <c r="F166" s="245">
        <v>12060</v>
      </c>
      <c r="G166" s="245">
        <v>8920</v>
      </c>
      <c r="H166" s="245">
        <v>6170</v>
      </c>
      <c r="I166" s="245">
        <v>3420</v>
      </c>
      <c r="J166" s="245">
        <v>1110</v>
      </c>
      <c r="K166" s="245">
        <v>360</v>
      </c>
      <c r="L166" s="245">
        <v>0</v>
      </c>
      <c r="M166" s="245">
        <v>0</v>
      </c>
      <c r="N166" s="1"/>
      <c r="O166" s="1"/>
      <c r="P166" s="1"/>
      <c r="Q166" s="1"/>
      <c r="R166" s="1"/>
      <c r="S166" s="26"/>
      <c r="T166" s="26"/>
      <c r="U166" s="26"/>
      <c r="V166" s="26"/>
      <c r="W166" s="26"/>
      <c r="X166" s="26"/>
      <c r="Y166" s="264">
        <f t="shared" si="21"/>
        <v>500000</v>
      </c>
      <c r="Z166" s="245">
        <f t="shared" si="22"/>
        <v>8823.681818181818</v>
      </c>
      <c r="AA166" s="244">
        <f t="shared" si="18"/>
        <v>1.7647363636363635E-2</v>
      </c>
    </row>
    <row r="167" spans="1:29" ht="12.75">
      <c r="B167" s="131">
        <v>550000</v>
      </c>
      <c r="C167" s="245">
        <v>29270.5</v>
      </c>
      <c r="D167" s="245">
        <v>20765</v>
      </c>
      <c r="E167" s="245">
        <v>14660</v>
      </c>
      <c r="F167" s="245">
        <v>11085</v>
      </c>
      <c r="G167" s="245">
        <v>7820</v>
      </c>
      <c r="H167" s="245">
        <v>4795</v>
      </c>
      <c r="I167" s="245">
        <v>1770</v>
      </c>
      <c r="J167" s="245">
        <v>585</v>
      </c>
      <c r="K167" s="245">
        <v>0</v>
      </c>
      <c r="L167" s="245">
        <v>0</v>
      </c>
      <c r="M167" s="245">
        <v>0</v>
      </c>
      <c r="N167" s="2"/>
      <c r="O167" s="2"/>
      <c r="P167" s="2"/>
      <c r="Q167" s="2"/>
      <c r="R167" s="2"/>
      <c r="Y167" s="264">
        <f t="shared" si="21"/>
        <v>550000</v>
      </c>
      <c r="Z167" s="245">
        <f t="shared" si="22"/>
        <v>8250.045454545454</v>
      </c>
      <c r="AA167" s="244">
        <f t="shared" si="18"/>
        <v>1.5000082644628099E-2</v>
      </c>
    </row>
    <row r="168" spans="1:29" ht="12.75">
      <c r="B168" s="131">
        <v>600000</v>
      </c>
      <c r="C168" s="245">
        <v>30270.5</v>
      </c>
      <c r="D168" s="245">
        <v>21140</v>
      </c>
      <c r="E168" s="245">
        <v>14570</v>
      </c>
      <c r="F168" s="245">
        <v>10110</v>
      </c>
      <c r="G168" s="245">
        <v>6720</v>
      </c>
      <c r="H168" s="245">
        <v>3420</v>
      </c>
      <c r="I168" s="245">
        <v>960</v>
      </c>
      <c r="J168" s="245">
        <v>60</v>
      </c>
      <c r="K168" s="245">
        <v>0</v>
      </c>
      <c r="L168" s="245">
        <v>0</v>
      </c>
      <c r="M168" s="245">
        <v>0</v>
      </c>
      <c r="N168" s="2"/>
      <c r="O168" s="2"/>
      <c r="P168" s="2"/>
      <c r="Q168" s="2"/>
      <c r="R168" s="2"/>
      <c r="Y168" s="264">
        <f t="shared" si="21"/>
        <v>600000</v>
      </c>
      <c r="Z168" s="245">
        <f t="shared" si="22"/>
        <v>7931.863636363636</v>
      </c>
      <c r="AA168" s="244">
        <f t="shared" si="18"/>
        <v>1.3219772727272728E-2</v>
      </c>
    </row>
    <row r="169" spans="1:29" ht="12.75">
      <c r="B169" s="131">
        <v>650000</v>
      </c>
      <c r="C169" s="245">
        <v>30750.5</v>
      </c>
      <c r="D169" s="245">
        <v>20995</v>
      </c>
      <c r="E169" s="245">
        <v>14300</v>
      </c>
      <c r="F169" s="245">
        <v>9485</v>
      </c>
      <c r="G169" s="245">
        <v>5260</v>
      </c>
      <c r="H169" s="245">
        <v>1525</v>
      </c>
      <c r="I169" s="245">
        <v>-10</v>
      </c>
      <c r="J169" s="245">
        <v>-520</v>
      </c>
      <c r="K169" s="245">
        <v>-520</v>
      </c>
      <c r="L169" s="245">
        <v>-520</v>
      </c>
      <c r="M169" s="245">
        <v>-520</v>
      </c>
      <c r="N169" s="2"/>
      <c r="O169" s="2"/>
      <c r="P169" s="2"/>
      <c r="Q169" s="2"/>
      <c r="R169" s="2"/>
      <c r="Y169" s="264">
        <f t="shared" si="21"/>
        <v>650000</v>
      </c>
      <c r="Z169" s="245">
        <f t="shared" si="22"/>
        <v>7293.227272727273</v>
      </c>
      <c r="AA169" s="244">
        <f t="shared" si="18"/>
        <v>1.122034965034965E-2</v>
      </c>
    </row>
    <row r="170" spans="1:29" ht="12.75">
      <c r="B170" s="131">
        <v>700000</v>
      </c>
      <c r="C170" s="245">
        <v>30750.5</v>
      </c>
      <c r="D170" s="245">
        <v>20370</v>
      </c>
      <c r="E170" s="245">
        <v>13550</v>
      </c>
      <c r="F170" s="245">
        <v>8510</v>
      </c>
      <c r="G170" s="245">
        <v>3960</v>
      </c>
      <c r="H170" s="245">
        <v>-150</v>
      </c>
      <c r="I170" s="245">
        <v>-1460</v>
      </c>
      <c r="J170" s="245">
        <v>-1520</v>
      </c>
      <c r="K170" s="245">
        <v>-1520</v>
      </c>
      <c r="L170" s="245">
        <v>-1520</v>
      </c>
      <c r="M170" s="245">
        <v>-1520</v>
      </c>
      <c r="N170" s="2"/>
      <c r="O170" s="2"/>
      <c r="P170" s="2"/>
      <c r="Q170" s="2"/>
      <c r="R170" s="2"/>
      <c r="Y170" s="264">
        <f t="shared" si="21"/>
        <v>700000</v>
      </c>
      <c r="Z170" s="245">
        <f t="shared" si="22"/>
        <v>6313.681818181818</v>
      </c>
      <c r="AA170" s="244">
        <f t="shared" si="18"/>
        <v>9.0195454545454537E-3</v>
      </c>
    </row>
    <row r="171" spans="1:29" ht="12.75">
      <c r="B171" s="131">
        <v>800000</v>
      </c>
      <c r="C171" s="245">
        <v>30750.5</v>
      </c>
      <c r="D171" s="245">
        <v>19120</v>
      </c>
      <c r="E171" s="245">
        <v>12050</v>
      </c>
      <c r="F171" s="245">
        <v>6560</v>
      </c>
      <c r="G171" s="245">
        <v>1360</v>
      </c>
      <c r="H171" s="245">
        <v>-1400</v>
      </c>
      <c r="I171" s="245">
        <v>-2560</v>
      </c>
      <c r="J171" s="245">
        <v>-3360</v>
      </c>
      <c r="K171" s="245">
        <v>-3520</v>
      </c>
      <c r="L171" s="245">
        <v>-3520</v>
      </c>
      <c r="M171" s="245">
        <v>-3520</v>
      </c>
      <c r="N171" s="2"/>
      <c r="O171" s="2"/>
      <c r="P171" s="2"/>
      <c r="Q171" s="2"/>
      <c r="R171" s="2"/>
      <c r="Y171" s="264">
        <f t="shared" si="21"/>
        <v>800000</v>
      </c>
      <c r="Z171" s="245">
        <f t="shared" si="22"/>
        <v>4723.681818181818</v>
      </c>
      <c r="AA171" s="244">
        <f t="shared" si="18"/>
        <v>5.9046022727272723E-3</v>
      </c>
    </row>
    <row r="172" spans="1:29" ht="12.75">
      <c r="B172" s="131">
        <v>900000</v>
      </c>
      <c r="C172" s="245">
        <v>30750.5</v>
      </c>
      <c r="D172" s="245">
        <v>17870</v>
      </c>
      <c r="E172" s="245">
        <v>10550</v>
      </c>
      <c r="F172" s="245">
        <v>4610</v>
      </c>
      <c r="G172" s="245">
        <v>-400</v>
      </c>
      <c r="H172" s="245">
        <v>-2260</v>
      </c>
      <c r="I172" s="245">
        <v>-3160</v>
      </c>
      <c r="J172" s="245">
        <v>-4060</v>
      </c>
      <c r="K172" s="245">
        <v>-4960</v>
      </c>
      <c r="L172" s="245">
        <v>-5520</v>
      </c>
      <c r="M172" s="245">
        <v>-5520</v>
      </c>
      <c r="N172" s="2"/>
      <c r="O172" s="2"/>
      <c r="P172" s="2"/>
      <c r="Q172" s="2"/>
      <c r="R172" s="2"/>
      <c r="Y172" s="264">
        <f t="shared" si="21"/>
        <v>900000</v>
      </c>
      <c r="Z172" s="245">
        <f t="shared" si="22"/>
        <v>3445.5</v>
      </c>
      <c r="AA172" s="244">
        <f t="shared" si="18"/>
        <v>3.8283333333333333E-3</v>
      </c>
    </row>
    <row r="173" spans="1:29" s="128" customFormat="1" ht="12.75">
      <c r="A173" s="26"/>
      <c r="B173" s="133">
        <v>1000000</v>
      </c>
      <c r="C173" s="245">
        <v>30750.5</v>
      </c>
      <c r="D173" s="245">
        <v>16620</v>
      </c>
      <c r="E173" s="245">
        <v>9160</v>
      </c>
      <c r="F173" s="245">
        <v>2660</v>
      </c>
      <c r="G173" s="245">
        <v>-1400</v>
      </c>
      <c r="H173" s="245">
        <v>-2760</v>
      </c>
      <c r="I173" s="245">
        <v>-3760</v>
      </c>
      <c r="J173" s="245">
        <v>-4760</v>
      </c>
      <c r="K173" s="245">
        <v>-5760</v>
      </c>
      <c r="L173" s="245">
        <v>-6760</v>
      </c>
      <c r="M173" s="245">
        <v>-7520</v>
      </c>
      <c r="N173" s="1"/>
      <c r="O173" s="1"/>
      <c r="P173" s="1"/>
      <c r="Q173" s="1"/>
      <c r="R173" s="1"/>
      <c r="S173" s="26"/>
      <c r="T173" s="26"/>
      <c r="U173" s="26"/>
      <c r="V173" s="26"/>
      <c r="W173" s="26"/>
      <c r="X173" s="26"/>
      <c r="Y173" s="325">
        <f t="shared" si="21"/>
        <v>1000000</v>
      </c>
      <c r="Z173" s="245">
        <f t="shared" si="22"/>
        <v>2406.409090909091</v>
      </c>
      <c r="AA173" s="244">
        <f t="shared" si="18"/>
        <v>2.406409090909091E-3</v>
      </c>
    </row>
    <row r="174" spans="1:29" ht="12.75">
      <c r="B174" s="131">
        <v>2000000</v>
      </c>
      <c r="C174" s="245">
        <v>30750.5</v>
      </c>
      <c r="D174" s="245">
        <v>9160</v>
      </c>
      <c r="E174" s="245">
        <v>-1400</v>
      </c>
      <c r="F174" s="245">
        <v>-3760</v>
      </c>
      <c r="G174" s="245">
        <v>-5760</v>
      </c>
      <c r="H174" s="245">
        <v>-7760</v>
      </c>
      <c r="I174" s="245">
        <v>-8000</v>
      </c>
      <c r="J174" s="245">
        <v>-8000</v>
      </c>
      <c r="K174" s="245">
        <v>-8000</v>
      </c>
      <c r="L174" s="245">
        <v>-8000</v>
      </c>
      <c r="M174" s="245">
        <v>-8000</v>
      </c>
      <c r="N174" s="2"/>
      <c r="O174" s="2"/>
      <c r="P174" s="2"/>
      <c r="Q174" s="2"/>
      <c r="R174" s="2"/>
      <c r="Y174" s="325">
        <f t="shared" si="21"/>
        <v>2000000</v>
      </c>
      <c r="Z174" s="245">
        <f t="shared" si="22"/>
        <v>-1706.3181818181818</v>
      </c>
      <c r="AA174" s="244">
        <f t="shared" si="18"/>
        <v>-8.5315909090909084E-4</v>
      </c>
    </row>
    <row r="175" spans="1:29" ht="12.75">
      <c r="B175" s="131">
        <v>4000000</v>
      </c>
      <c r="C175" s="245">
        <v>30750.5</v>
      </c>
      <c r="D175" s="245">
        <v>-1400</v>
      </c>
      <c r="E175" s="245">
        <v>-5760</v>
      </c>
      <c r="F175" s="245">
        <v>-8000</v>
      </c>
      <c r="G175" s="245">
        <v>-8000</v>
      </c>
      <c r="H175" s="245">
        <v>-8000</v>
      </c>
      <c r="I175" s="245">
        <v>-8000</v>
      </c>
      <c r="J175" s="245">
        <v>-8000</v>
      </c>
      <c r="K175" s="245">
        <v>-8000</v>
      </c>
      <c r="L175" s="245">
        <v>-8000</v>
      </c>
      <c r="M175" s="245">
        <v>-8000</v>
      </c>
      <c r="N175" s="2"/>
      <c r="O175" s="2"/>
      <c r="P175" s="2"/>
      <c r="Q175" s="2"/>
      <c r="R175" s="2"/>
      <c r="Y175" s="325">
        <f t="shared" si="21"/>
        <v>4000000</v>
      </c>
      <c r="Z175" s="245">
        <f t="shared" si="22"/>
        <v>-3673.590909090909</v>
      </c>
      <c r="AA175" s="244">
        <f t="shared" si="18"/>
        <v>-9.1839772727272723E-4</v>
      </c>
    </row>
    <row r="176" spans="1:29" ht="12.75">
      <c r="B176" s="131">
        <v>8000000</v>
      </c>
      <c r="C176" s="245">
        <v>30750.5</v>
      </c>
      <c r="D176" s="245">
        <v>-5760</v>
      </c>
      <c r="E176" s="245">
        <v>-8000</v>
      </c>
      <c r="F176" s="245">
        <v>-8000</v>
      </c>
      <c r="G176" s="245">
        <v>-8000</v>
      </c>
      <c r="H176" s="245">
        <v>-8000</v>
      </c>
      <c r="I176" s="245">
        <v>-8000</v>
      </c>
      <c r="J176" s="245">
        <v>-8000</v>
      </c>
      <c r="K176" s="245">
        <v>-8000</v>
      </c>
      <c r="L176" s="245">
        <v>-8000</v>
      </c>
      <c r="M176" s="245">
        <v>-8000</v>
      </c>
      <c r="N176" s="2"/>
      <c r="O176" s="2"/>
      <c r="P176" s="2"/>
      <c r="Q176" s="2"/>
      <c r="R176" s="2"/>
      <c r="Y176" s="325">
        <f t="shared" si="21"/>
        <v>8000000</v>
      </c>
      <c r="Z176" s="245">
        <f t="shared" si="22"/>
        <v>-4273.590909090909</v>
      </c>
      <c r="AA176" s="244">
        <f t="shared" si="18"/>
        <v>-5.3419886363636365E-4</v>
      </c>
    </row>
    <row r="177" spans="1:27" ht="12.75">
      <c r="B177" s="131">
        <v>12000000</v>
      </c>
      <c r="C177" s="245">
        <v>30750.5</v>
      </c>
      <c r="D177" s="245">
        <v>-8000</v>
      </c>
      <c r="E177" s="245">
        <v>-8000</v>
      </c>
      <c r="F177" s="245">
        <v>-8000</v>
      </c>
      <c r="G177" s="245">
        <v>-8000</v>
      </c>
      <c r="H177" s="245">
        <v>-8000</v>
      </c>
      <c r="I177" s="245">
        <v>-8000</v>
      </c>
      <c r="J177" s="245">
        <v>-8000</v>
      </c>
      <c r="K177" s="245">
        <v>-8000</v>
      </c>
      <c r="L177" s="245">
        <v>-8000</v>
      </c>
      <c r="M177" s="245">
        <v>-8000</v>
      </c>
      <c r="N177" s="2"/>
      <c r="O177" s="2"/>
      <c r="P177" s="2"/>
      <c r="Q177" s="2"/>
      <c r="R177" s="2"/>
      <c r="Y177" s="325">
        <f t="shared" si="21"/>
        <v>12000000</v>
      </c>
      <c r="Z177" s="245">
        <f t="shared" si="22"/>
        <v>-4477.227272727273</v>
      </c>
      <c r="AA177" s="244">
        <f t="shared" si="18"/>
        <v>-3.7310227272727272E-4</v>
      </c>
    </row>
    <row r="178" spans="1:27" ht="12.75">
      <c r="B178" s="131">
        <v>16000000</v>
      </c>
      <c r="C178" s="245">
        <v>30750.5</v>
      </c>
      <c r="D178" s="245">
        <v>-8000</v>
      </c>
      <c r="E178" s="245">
        <v>-8000</v>
      </c>
      <c r="F178" s="245">
        <v>-8000</v>
      </c>
      <c r="G178" s="245">
        <v>-8000</v>
      </c>
      <c r="H178" s="245">
        <v>-8000</v>
      </c>
      <c r="I178" s="245">
        <v>-8000</v>
      </c>
      <c r="J178" s="245">
        <v>-8000</v>
      </c>
      <c r="K178" s="245">
        <v>-8000</v>
      </c>
      <c r="L178" s="245">
        <v>-8000</v>
      </c>
      <c r="M178" s="245">
        <v>-8000</v>
      </c>
      <c r="N178" s="2"/>
      <c r="O178" s="2"/>
      <c r="P178" s="2"/>
      <c r="Q178" s="2"/>
      <c r="R178" s="2"/>
      <c r="W178" s="226">
        <v>2018</v>
      </c>
      <c r="Y178" s="325">
        <f t="shared" si="21"/>
        <v>16000000</v>
      </c>
      <c r="Z178" s="245">
        <f t="shared" si="22"/>
        <v>-4477.227272727273</v>
      </c>
      <c r="AA178" s="244">
        <f t="shared" si="18"/>
        <v>-2.7982670454545458E-4</v>
      </c>
    </row>
    <row r="179" spans="1:27" ht="12.75">
      <c r="B179" s="131">
        <v>20000000</v>
      </c>
      <c r="C179" s="245">
        <v>30750.5</v>
      </c>
      <c r="D179" s="245">
        <v>-8000</v>
      </c>
      <c r="E179" s="245">
        <v>-8000</v>
      </c>
      <c r="F179" s="245">
        <v>-8000</v>
      </c>
      <c r="G179" s="245">
        <v>-8000</v>
      </c>
      <c r="H179" s="245">
        <v>-8000</v>
      </c>
      <c r="I179" s="245">
        <v>-8000</v>
      </c>
      <c r="J179" s="245">
        <v>-8000</v>
      </c>
      <c r="K179" s="245">
        <v>-8000</v>
      </c>
      <c r="L179" s="245">
        <v>-8000</v>
      </c>
      <c r="M179" s="245">
        <v>-8000</v>
      </c>
      <c r="N179" s="2"/>
      <c r="O179" s="2"/>
      <c r="P179" s="2"/>
      <c r="Q179" s="2"/>
      <c r="R179" s="2"/>
      <c r="Y179" s="325">
        <f t="shared" si="21"/>
        <v>20000000</v>
      </c>
      <c r="Z179" s="245">
        <f t="shared" si="22"/>
        <v>-4477.227272727273</v>
      </c>
      <c r="AA179" s="244">
        <f t="shared" si="18"/>
        <v>-2.2386136363636365E-4</v>
      </c>
    </row>
    <row r="180" spans="1:27" ht="12.75">
      <c r="B180" s="3" t="s">
        <v>69</v>
      </c>
      <c r="C180" s="2"/>
      <c r="D180" s="2"/>
      <c r="E180" s="196" t="s">
        <v>578</v>
      </c>
      <c r="F180" s="2"/>
      <c r="G180" s="2"/>
      <c r="H180" s="2"/>
      <c r="I180" s="2"/>
      <c r="J180" s="197" t="s">
        <v>579</v>
      </c>
      <c r="K180" s="2"/>
      <c r="L180" s="2"/>
      <c r="M180" s="2"/>
      <c r="N180" s="2"/>
      <c r="O180" s="2"/>
      <c r="P180" s="2"/>
      <c r="Q180" s="2"/>
      <c r="R180" s="2"/>
      <c r="Y180" s="264" t="str">
        <f t="shared" si="21"/>
        <v xml:space="preserve">        ^- Combined Gross  Income, $</v>
      </c>
    </row>
    <row r="181" spans="1:27" ht="12.75">
      <c r="B181" s="3"/>
      <c r="C181" s="2"/>
      <c r="D181" s="2"/>
      <c r="E181" s="165" t="s">
        <v>989</v>
      </c>
      <c r="F181" s="2"/>
      <c r="G181" s="2"/>
      <c r="H181" s="2"/>
      <c r="I181" s="2"/>
      <c r="J181" s="197"/>
      <c r="K181" s="2"/>
      <c r="L181" s="2"/>
      <c r="M181" s="2"/>
      <c r="N181" s="2"/>
      <c r="O181" s="2"/>
      <c r="P181" s="2"/>
      <c r="Q181" s="2"/>
      <c r="R181" s="2"/>
      <c r="Y181" s="264"/>
    </row>
    <row r="182" spans="1:27" ht="12.75">
      <c r="B182" s="3"/>
      <c r="C182" s="2"/>
      <c r="D182" s="2"/>
      <c r="E182" s="22"/>
      <c r="F182" s="2"/>
      <c r="G182" s="2"/>
      <c r="H182" s="2"/>
      <c r="I182" s="2"/>
      <c r="J182" s="2"/>
      <c r="K182" s="2"/>
      <c r="L182" s="2"/>
      <c r="M182" s="2"/>
      <c r="N182" s="2"/>
      <c r="O182" s="2"/>
      <c r="P182" s="2"/>
      <c r="Q182" s="2"/>
      <c r="R182" s="2"/>
    </row>
    <row r="183" spans="1:27" ht="12.75">
      <c r="A183" s="143" t="s">
        <v>922</v>
      </c>
      <c r="B183" s="3"/>
      <c r="C183" s="2"/>
      <c r="D183" s="2"/>
      <c r="E183" s="22"/>
      <c r="F183" s="2"/>
      <c r="G183" s="2"/>
      <c r="H183" s="2"/>
      <c r="I183" s="2"/>
      <c r="J183" s="2"/>
      <c r="K183" s="2"/>
      <c r="L183" s="2"/>
      <c r="M183" s="2"/>
      <c r="N183" s="2"/>
      <c r="O183" s="2"/>
      <c r="P183" s="2"/>
      <c r="Q183" s="2"/>
      <c r="R183" s="2"/>
    </row>
    <row r="184" spans="1:27" ht="12.75">
      <c r="A184" s="35" t="s">
        <v>85</v>
      </c>
      <c r="B184" s="3"/>
      <c r="C184" s="2"/>
      <c r="D184" s="2"/>
      <c r="E184" s="22"/>
      <c r="F184" s="2"/>
      <c r="G184" s="2"/>
      <c r="H184" s="2"/>
      <c r="I184" s="2"/>
      <c r="J184" s="2"/>
      <c r="K184" s="2"/>
      <c r="L184" s="2"/>
      <c r="M184" s="2"/>
      <c r="N184" s="2"/>
      <c r="O184" s="2"/>
      <c r="P184" s="2"/>
      <c r="Q184" s="2"/>
      <c r="R184" s="2"/>
    </row>
    <row r="185" spans="1:27" ht="12.75">
      <c r="A185" s="35" t="s">
        <v>86</v>
      </c>
      <c r="B185" s="3"/>
      <c r="C185" s="2"/>
      <c r="D185" s="2"/>
      <c r="E185" s="22"/>
      <c r="F185" s="2"/>
      <c r="G185" s="2"/>
      <c r="H185" s="2"/>
      <c r="I185" s="2"/>
      <c r="J185" s="2"/>
      <c r="K185" s="2"/>
      <c r="L185" s="2"/>
      <c r="M185" s="2"/>
      <c r="N185" s="2"/>
      <c r="O185" s="2"/>
      <c r="P185" s="2"/>
      <c r="Q185" s="2"/>
      <c r="R185" s="2"/>
    </row>
    <row r="186" spans="1:27" ht="12.75">
      <c r="A186" s="35" t="s">
        <v>89</v>
      </c>
      <c r="B186" s="3"/>
      <c r="C186" s="2"/>
      <c r="D186" s="2"/>
      <c r="E186" s="22"/>
      <c r="F186" s="2"/>
      <c r="G186" s="2"/>
      <c r="H186" s="2"/>
      <c r="I186" s="2"/>
      <c r="J186" s="2"/>
      <c r="K186" s="2"/>
      <c r="L186" s="2"/>
      <c r="M186" s="2"/>
      <c r="N186" s="2"/>
      <c r="O186" s="2"/>
      <c r="P186" s="2"/>
      <c r="Q186" s="2"/>
      <c r="R186" s="2"/>
    </row>
    <row r="187" spans="1:27" ht="12.75">
      <c r="A187" s="35"/>
      <c r="B187" s="3"/>
      <c r="C187" s="2"/>
      <c r="D187" s="2"/>
      <c r="E187" s="158" t="s">
        <v>250</v>
      </c>
      <c r="F187" s="2"/>
      <c r="G187" s="2"/>
      <c r="H187" s="2"/>
      <c r="I187" s="2"/>
      <c r="J187" s="2"/>
      <c r="K187" s="2"/>
      <c r="L187" s="2"/>
      <c r="M187" s="2"/>
      <c r="N187" s="2"/>
      <c r="O187" s="2"/>
      <c r="P187" s="2"/>
      <c r="Q187" s="2"/>
      <c r="R187" s="2"/>
    </row>
    <row r="188" spans="1:27" ht="12.75">
      <c r="A188" s="3"/>
      <c r="B188" s="3" t="s">
        <v>916</v>
      </c>
      <c r="C188" s="2"/>
      <c r="D188" s="22"/>
      <c r="E188" s="2"/>
      <c r="F188" s="2"/>
      <c r="G188" s="22" t="s">
        <v>95</v>
      </c>
      <c r="H188" s="2"/>
      <c r="I188" s="2"/>
      <c r="J188" s="3" t="s">
        <v>892</v>
      </c>
      <c r="K188" s="2"/>
      <c r="L188" s="2"/>
      <c r="M188" s="2"/>
      <c r="N188" s="2"/>
      <c r="O188" s="2"/>
      <c r="P188" s="2"/>
      <c r="Q188" s="2"/>
    </row>
    <row r="189" spans="1:27" ht="12.75">
      <c r="A189" s="3"/>
      <c r="B189" s="3" t="s">
        <v>233</v>
      </c>
      <c r="C189" s="2"/>
      <c r="D189" s="22"/>
      <c r="E189" s="2"/>
      <c r="F189" s="2"/>
      <c r="G189" s="22" t="s">
        <v>109</v>
      </c>
      <c r="H189" s="2"/>
      <c r="I189" s="226">
        <v>2018</v>
      </c>
      <c r="J189" s="22" t="s">
        <v>897</v>
      </c>
      <c r="K189" s="2"/>
      <c r="L189" s="2"/>
      <c r="M189" s="2"/>
      <c r="N189" s="2"/>
      <c r="O189" s="2"/>
      <c r="P189" s="2"/>
      <c r="Q189" s="2"/>
    </row>
    <row r="190" spans="1:27" ht="12.75">
      <c r="A190" s="173" t="s">
        <v>242</v>
      </c>
      <c r="B190" s="3" t="s">
        <v>18</v>
      </c>
      <c r="C190" s="2"/>
      <c r="D190" s="22"/>
      <c r="E190" s="2"/>
      <c r="F190" s="2"/>
      <c r="G190" s="22" t="s">
        <v>96</v>
      </c>
      <c r="H190" s="2"/>
      <c r="I190" s="2"/>
      <c r="J190" s="22" t="s">
        <v>745</v>
      </c>
      <c r="K190" s="2"/>
      <c r="L190" s="2"/>
      <c r="M190" s="2"/>
      <c r="N190" s="2"/>
      <c r="O190" s="2"/>
      <c r="P190" s="2"/>
      <c r="Q190" s="2"/>
    </row>
    <row r="191" spans="1:27" ht="12.75">
      <c r="A191" s="173" t="s">
        <v>249</v>
      </c>
      <c r="B191" s="117" t="s">
        <v>19</v>
      </c>
      <c r="C191" s="107"/>
      <c r="D191" s="107"/>
      <c r="E191" s="107"/>
      <c r="F191" s="107"/>
      <c r="G191" s="123" t="s">
        <v>21</v>
      </c>
      <c r="H191" s="2"/>
      <c r="I191" s="2"/>
      <c r="J191" s="22" t="s">
        <v>93</v>
      </c>
      <c r="K191" s="2"/>
      <c r="L191" s="2"/>
      <c r="M191" s="2"/>
      <c r="N191" s="2"/>
      <c r="O191" s="2"/>
      <c r="P191" s="2"/>
      <c r="Q191" s="2"/>
    </row>
    <row r="192" spans="1:27" ht="12.75">
      <c r="A192" s="174">
        <f>InflateFactr</f>
        <v>1</v>
      </c>
      <c r="B192" s="117"/>
      <c r="C192" s="107"/>
      <c r="D192" s="107"/>
      <c r="E192" s="107"/>
      <c r="F192" s="107"/>
      <c r="G192" s="107"/>
      <c r="H192" s="2"/>
      <c r="I192" s="2"/>
      <c r="K192" s="2"/>
      <c r="L192" s="2"/>
      <c r="M192" s="2"/>
      <c r="N192" s="2"/>
      <c r="O192" s="2"/>
      <c r="P192" s="2"/>
      <c r="Q192" s="2"/>
    </row>
    <row r="193" spans="1:18" ht="12.75">
      <c r="A193" s="160" t="s">
        <v>251</v>
      </c>
      <c r="B193" s="118" t="s">
        <v>92</v>
      </c>
      <c r="C193" s="119"/>
      <c r="D193" s="119"/>
      <c r="E193" s="119"/>
      <c r="F193" s="119"/>
      <c r="G193" s="119"/>
      <c r="H193" s="2"/>
      <c r="I193" s="2"/>
      <c r="J193" s="118" t="s">
        <v>92</v>
      </c>
      <c r="K193" s="2"/>
      <c r="L193" s="2"/>
      <c r="M193" s="2"/>
      <c r="N193" s="2"/>
      <c r="O193" s="2"/>
      <c r="P193" s="2"/>
      <c r="Q193" s="2"/>
    </row>
    <row r="194" spans="1:18" ht="12.75">
      <c r="A194" s="3"/>
      <c r="B194" s="120">
        <f>C131</f>
        <v>0</v>
      </c>
      <c r="C194" s="120">
        <f>E131</f>
        <v>0.1</v>
      </c>
      <c r="D194" s="120">
        <f>G131</f>
        <v>0.2</v>
      </c>
      <c r="E194" s="120">
        <f>I131</f>
        <v>0.3</v>
      </c>
      <c r="F194" s="120">
        <f>K131</f>
        <v>0.4</v>
      </c>
      <c r="G194" s="120">
        <f>M131</f>
        <v>0.5</v>
      </c>
      <c r="H194" s="2"/>
      <c r="I194" s="2"/>
      <c r="J194" s="120">
        <v>0</v>
      </c>
      <c r="K194" s="120">
        <v>0.1</v>
      </c>
      <c r="L194" s="120">
        <v>0.2</v>
      </c>
      <c r="M194" s="120">
        <v>0.3</v>
      </c>
      <c r="N194" s="120">
        <v>0.4</v>
      </c>
      <c r="O194" s="120">
        <v>0.5</v>
      </c>
      <c r="P194" s="2"/>
      <c r="Q194" s="2"/>
    </row>
    <row r="195" spans="1:18" ht="12.75">
      <c r="A195" s="121" t="s">
        <v>16</v>
      </c>
      <c r="B195" s="2"/>
      <c r="C195" s="2"/>
      <c r="D195" s="22"/>
      <c r="E195" s="2"/>
      <c r="F195" s="2"/>
      <c r="G195" s="2"/>
      <c r="H195" s="2"/>
      <c r="I195" s="121" t="s">
        <v>201</v>
      </c>
      <c r="J195" s="2"/>
      <c r="K195" s="2"/>
      <c r="L195" s="2"/>
      <c r="M195" s="2"/>
      <c r="N195" s="2"/>
      <c r="O195" s="2"/>
      <c r="P195" s="2"/>
      <c r="Q195" s="2"/>
    </row>
    <row r="196" spans="1:18" ht="12.75">
      <c r="A196" s="121" t="s">
        <v>100</v>
      </c>
      <c r="B196" s="399" t="s">
        <v>22</v>
      </c>
      <c r="C196" s="399"/>
      <c r="D196" s="399"/>
      <c r="E196" s="399"/>
      <c r="F196" s="399"/>
      <c r="G196" s="399"/>
      <c r="H196" s="2"/>
      <c r="I196" s="121" t="s">
        <v>101</v>
      </c>
      <c r="J196" s="399" t="s">
        <v>22</v>
      </c>
      <c r="K196" s="399"/>
      <c r="L196" s="399"/>
      <c r="M196" s="399"/>
      <c r="N196" s="399"/>
      <c r="O196" s="399"/>
      <c r="P196" s="2"/>
      <c r="Q196" s="2"/>
    </row>
    <row r="197" spans="1:18" ht="12.75">
      <c r="A197" s="122">
        <f>B134</f>
        <v>20000</v>
      </c>
      <c r="B197" s="245">
        <f>C134</f>
        <v>873.40267459138181</v>
      </c>
      <c r="C197" s="245">
        <f>E134</f>
        <v>520.01034420790097</v>
      </c>
      <c r="D197" s="245">
        <f>G134</f>
        <v>166.61801382442025</v>
      </c>
      <c r="E197" s="245">
        <f>I134</f>
        <v>-285.74942636872385</v>
      </c>
      <c r="F197" s="245">
        <f>K134</f>
        <v>-697.84183492545571</v>
      </c>
      <c r="G197" s="245">
        <f>M134</f>
        <v>-733.62514385664167</v>
      </c>
      <c r="H197" s="2"/>
      <c r="I197" s="122">
        <v>20000</v>
      </c>
      <c r="J197" s="245">
        <v>873.40267459138181</v>
      </c>
      <c r="K197" s="245">
        <v>520.01034420790097</v>
      </c>
      <c r="L197" s="245">
        <v>166.61801382442025</v>
      </c>
      <c r="M197" s="245">
        <v>-285.74942636872385</v>
      </c>
      <c r="N197" s="245">
        <v>-697.84183492545571</v>
      </c>
      <c r="O197" s="245">
        <v>-733.62514385664167</v>
      </c>
      <c r="P197" s="2"/>
      <c r="Q197" s="2"/>
    </row>
    <row r="198" spans="1:18" ht="12.75">
      <c r="A198" s="122">
        <f>B137</f>
        <v>50000</v>
      </c>
      <c r="B198" s="245">
        <f>C137</f>
        <v>1630.5</v>
      </c>
      <c r="C198" s="245">
        <f>E137</f>
        <v>647.0191740412979</v>
      </c>
      <c r="D198" s="245">
        <f>G137</f>
        <v>26.986090775988487</v>
      </c>
      <c r="E198" s="245">
        <f>I137</f>
        <v>107.6595900439238</v>
      </c>
      <c r="F198" s="245">
        <f>K137</f>
        <v>30.5</v>
      </c>
      <c r="G198" s="245">
        <f>M137</f>
        <v>0</v>
      </c>
      <c r="H198" s="2"/>
      <c r="I198" s="122">
        <v>50000</v>
      </c>
      <c r="J198" s="245">
        <v>1630.5</v>
      </c>
      <c r="K198" s="245">
        <v>647.0191740412979</v>
      </c>
      <c r="L198" s="245">
        <v>26.986090775988487</v>
      </c>
      <c r="M198" s="245">
        <v>107.6595900439238</v>
      </c>
      <c r="N198" s="245">
        <v>30.5</v>
      </c>
      <c r="O198" s="245">
        <v>0</v>
      </c>
      <c r="P198" s="2"/>
      <c r="Q198" s="2"/>
    </row>
    <row r="199" spans="1:18" ht="12.75">
      <c r="A199" s="122">
        <f>B140</f>
        <v>80000</v>
      </c>
      <c r="B199" s="245">
        <f>C140</f>
        <v>4560.5</v>
      </c>
      <c r="C199" s="245">
        <f>E140</f>
        <v>2280.5</v>
      </c>
      <c r="D199" s="245">
        <f>G140</f>
        <v>1440.5</v>
      </c>
      <c r="E199" s="245">
        <f>I140</f>
        <v>530</v>
      </c>
      <c r="F199" s="245">
        <f>K140</f>
        <v>0</v>
      </c>
      <c r="G199" s="245">
        <f>M140</f>
        <v>0</v>
      </c>
      <c r="H199" s="2"/>
      <c r="I199" s="122">
        <v>80000</v>
      </c>
      <c r="J199" s="245">
        <v>4560.5</v>
      </c>
      <c r="K199" s="245">
        <v>2280.5</v>
      </c>
      <c r="L199" s="245">
        <v>1440.5</v>
      </c>
      <c r="M199" s="245">
        <v>530</v>
      </c>
      <c r="N199" s="245">
        <v>0</v>
      </c>
      <c r="O199" s="245">
        <v>0</v>
      </c>
      <c r="P199" s="147"/>
      <c r="Q199" s="2"/>
    </row>
    <row r="200" spans="1:18" ht="12.75">
      <c r="A200" s="122">
        <f>B144</f>
        <v>120000</v>
      </c>
      <c r="B200" s="245">
        <f>C144</f>
        <v>7210.5</v>
      </c>
      <c r="C200" s="245">
        <f>E144</f>
        <v>4079.2554904831632</v>
      </c>
      <c r="D200" s="245">
        <f>G144</f>
        <v>2700</v>
      </c>
      <c r="E200" s="245">
        <f>I144</f>
        <v>1470</v>
      </c>
      <c r="F200" s="245">
        <f>K144</f>
        <v>270</v>
      </c>
      <c r="G200" s="245">
        <f>M144</f>
        <v>0</v>
      </c>
      <c r="H200" s="2"/>
      <c r="I200" s="122">
        <v>120000</v>
      </c>
      <c r="J200" s="245">
        <v>7210.5</v>
      </c>
      <c r="K200" s="245">
        <v>4079.2554904831632</v>
      </c>
      <c r="L200" s="245">
        <v>2700</v>
      </c>
      <c r="M200" s="245">
        <v>1470</v>
      </c>
      <c r="N200" s="245">
        <v>270</v>
      </c>
      <c r="O200" s="245">
        <v>0</v>
      </c>
      <c r="P200" s="147"/>
      <c r="Q200" s="2"/>
    </row>
    <row r="201" spans="1:18" ht="12.75">
      <c r="A201" s="122">
        <f>B146</f>
        <v>140000</v>
      </c>
      <c r="B201" s="245">
        <f>C146</f>
        <v>7610.5</v>
      </c>
      <c r="C201" s="245">
        <f>E146</f>
        <v>4351.524890190336</v>
      </c>
      <c r="D201" s="245">
        <f>G146</f>
        <v>2620</v>
      </c>
      <c r="E201" s="245">
        <f>I146</f>
        <v>940</v>
      </c>
      <c r="F201" s="245">
        <f>K146</f>
        <v>0</v>
      </c>
      <c r="G201" s="245">
        <f>M146</f>
        <v>0</v>
      </c>
      <c r="H201" s="2"/>
      <c r="I201" s="122">
        <v>140000</v>
      </c>
      <c r="J201" s="245">
        <v>7610.5</v>
      </c>
      <c r="K201" s="245">
        <v>4351.524890190336</v>
      </c>
      <c r="L201" s="245">
        <v>2620</v>
      </c>
      <c r="M201" s="245">
        <v>940</v>
      </c>
      <c r="N201" s="245">
        <v>0</v>
      </c>
      <c r="O201" s="245">
        <v>0</v>
      </c>
      <c r="P201" s="2"/>
      <c r="Q201" s="2"/>
    </row>
    <row r="202" spans="1:18" ht="12.75">
      <c r="A202" s="122">
        <f>B152</f>
        <v>200000</v>
      </c>
      <c r="B202" s="245">
        <f>C152</f>
        <v>11030.5</v>
      </c>
      <c r="C202" s="245">
        <f>E152</f>
        <v>5430.5</v>
      </c>
      <c r="D202" s="245">
        <f>G152</f>
        <v>2160</v>
      </c>
      <c r="E202" s="245">
        <f>I152</f>
        <v>690</v>
      </c>
      <c r="F202" s="245">
        <f>K152</f>
        <v>290</v>
      </c>
      <c r="G202" s="245">
        <f>M152</f>
        <v>0</v>
      </c>
      <c r="H202" s="2"/>
      <c r="I202" s="122">
        <v>200000</v>
      </c>
      <c r="J202" s="245">
        <v>11030.5</v>
      </c>
      <c r="K202" s="245">
        <v>5430.5</v>
      </c>
      <c r="L202" s="245">
        <v>2160</v>
      </c>
      <c r="M202" s="245">
        <v>690</v>
      </c>
      <c r="N202" s="245">
        <v>290</v>
      </c>
      <c r="O202" s="245">
        <v>0</v>
      </c>
      <c r="P202" s="2"/>
      <c r="Q202" s="2"/>
    </row>
    <row r="203" spans="1:18" ht="12.75">
      <c r="A203" s="3"/>
      <c r="B203" s="196" t="s">
        <v>585</v>
      </c>
      <c r="C203" s="2"/>
      <c r="D203" s="22"/>
      <c r="E203" s="2"/>
      <c r="F203" s="2"/>
      <c r="G203" s="197" t="s">
        <v>904</v>
      </c>
      <c r="H203" s="2"/>
      <c r="I203" s="2"/>
      <c r="J203" s="2"/>
      <c r="K203" s="2"/>
      <c r="L203" s="2"/>
      <c r="M203" s="22" t="s">
        <v>905</v>
      </c>
      <c r="N203" s="2"/>
      <c r="O203" s="2"/>
      <c r="P203" s="2"/>
      <c r="Q203" s="2"/>
    </row>
    <row r="204" spans="1:18" ht="12.75">
      <c r="A204" s="3" t="s">
        <v>386</v>
      </c>
      <c r="B204" s="2"/>
      <c r="C204" s="2"/>
      <c r="D204" s="22"/>
      <c r="E204" s="2"/>
      <c r="F204" s="2"/>
      <c r="G204" s="2"/>
      <c r="H204" s="2"/>
      <c r="I204" s="2"/>
      <c r="J204" s="2"/>
      <c r="K204" s="2"/>
      <c r="L204" s="2"/>
      <c r="M204" s="2"/>
      <c r="N204" s="2"/>
      <c r="O204" s="2"/>
      <c r="P204" s="2"/>
      <c r="Q204" s="2"/>
    </row>
    <row r="205" spans="1:18" ht="12.75">
      <c r="A205" s="175">
        <f>InflateFactr</f>
        <v>1</v>
      </c>
      <c r="B205" s="176" t="s">
        <v>254</v>
      </c>
      <c r="C205" s="181"/>
      <c r="D205" s="177"/>
      <c r="E205" s="2" t="s">
        <v>590</v>
      </c>
      <c r="F205" s="2"/>
      <c r="G205" s="2"/>
      <c r="H205" s="2"/>
      <c r="I205" s="2"/>
      <c r="J205" s="2"/>
      <c r="K205" s="2"/>
      <c r="L205" s="2"/>
      <c r="M205" s="2"/>
      <c r="N205" s="2"/>
      <c r="O205" s="2"/>
      <c r="P205" s="2"/>
      <c r="Q205" s="2"/>
    </row>
    <row r="206" spans="1:18" ht="12.75">
      <c r="A206" s="35"/>
      <c r="B206" s="3"/>
      <c r="C206" s="2"/>
      <c r="D206" s="2"/>
      <c r="E206" s="22"/>
      <c r="F206" s="2"/>
      <c r="G206" s="2"/>
      <c r="H206" s="2"/>
      <c r="I206" s="2"/>
      <c r="J206" s="2"/>
      <c r="K206" s="2"/>
      <c r="L206" s="2"/>
      <c r="M206" s="2"/>
      <c r="N206" s="2"/>
      <c r="O206" s="2"/>
      <c r="P206" s="2"/>
      <c r="Q206" s="2"/>
      <c r="R206" s="2"/>
    </row>
    <row r="207" spans="1:18" ht="12.75">
      <c r="A207" s="35" t="s">
        <v>90</v>
      </c>
      <c r="B207" s="3"/>
      <c r="C207" s="2"/>
      <c r="D207" s="2"/>
      <c r="E207" s="22"/>
      <c r="F207" s="2"/>
      <c r="G207" s="2"/>
      <c r="H207" s="2"/>
      <c r="I207" s="2"/>
      <c r="J207" s="2"/>
      <c r="K207" s="2"/>
      <c r="L207" s="2"/>
      <c r="M207" s="2"/>
      <c r="N207" s="2"/>
      <c r="O207" s="2"/>
      <c r="P207" s="2"/>
      <c r="Q207" s="2"/>
      <c r="R207" s="2"/>
    </row>
    <row r="208" spans="1:18" ht="12.75">
      <c r="A208" s="35" t="s">
        <v>87</v>
      </c>
      <c r="B208" s="3"/>
      <c r="C208" s="2"/>
      <c r="D208" s="2"/>
      <c r="E208" s="22"/>
      <c r="F208" s="2"/>
      <c r="G208" s="2"/>
      <c r="H208" s="2"/>
      <c r="I208" s="2"/>
      <c r="J208" s="2"/>
      <c r="K208" s="2"/>
      <c r="L208" s="2"/>
      <c r="M208" s="2"/>
      <c r="N208" s="2"/>
      <c r="O208" s="2"/>
      <c r="P208" s="2"/>
      <c r="Q208" s="2"/>
      <c r="R208" s="2"/>
    </row>
    <row r="209" spans="1:22" ht="12.75">
      <c r="A209" s="35" t="s">
        <v>88</v>
      </c>
      <c r="B209" s="3"/>
      <c r="C209" s="2"/>
      <c r="D209" s="2"/>
      <c r="E209" s="22"/>
      <c r="F209" s="2"/>
      <c r="G209" s="2"/>
      <c r="H209" s="2"/>
      <c r="I209" s="2"/>
      <c r="J209" s="2"/>
      <c r="K209" s="2"/>
      <c r="L209" s="2"/>
      <c r="M209" s="2"/>
      <c r="N209" s="2"/>
      <c r="O209" s="2"/>
      <c r="P209" s="2"/>
      <c r="Q209" s="2"/>
      <c r="R209" s="2"/>
    </row>
    <row r="210" spans="1:22" ht="12.75">
      <c r="A210" s="35"/>
      <c r="B210" s="3"/>
      <c r="C210" s="2"/>
      <c r="D210" s="2"/>
      <c r="E210" s="22"/>
      <c r="F210" s="2"/>
      <c r="G210" s="2"/>
      <c r="H210" s="2"/>
      <c r="I210" s="2"/>
      <c r="J210" s="2"/>
      <c r="K210" s="2"/>
      <c r="L210" s="2"/>
      <c r="M210" s="2"/>
      <c r="N210" s="2"/>
      <c r="O210" s="2"/>
      <c r="P210" s="2"/>
      <c r="Q210" s="2"/>
      <c r="R210" s="2"/>
    </row>
    <row r="211" spans="1:22" ht="12.75">
      <c r="A211" s="143"/>
      <c r="B211" s="3"/>
      <c r="C211" s="2"/>
      <c r="D211" s="2"/>
      <c r="E211" s="22"/>
      <c r="F211" s="2"/>
      <c r="G211" s="2"/>
      <c r="H211" s="2"/>
      <c r="I211" s="2"/>
      <c r="J211" s="2"/>
      <c r="K211" s="2"/>
      <c r="L211" s="2"/>
      <c r="M211" s="2"/>
      <c r="N211" s="2"/>
      <c r="O211" s="2"/>
      <c r="P211" s="2"/>
      <c r="Q211" s="2"/>
      <c r="R211" s="2"/>
    </row>
    <row r="212" spans="1:22" ht="12.75">
      <c r="A212" s="113" t="s">
        <v>907</v>
      </c>
      <c r="B212" s="3"/>
      <c r="C212" s="2"/>
      <c r="D212" s="2"/>
      <c r="E212" s="22"/>
      <c r="F212" s="2"/>
      <c r="G212" s="2"/>
      <c r="H212" s="2"/>
      <c r="I212" s="2"/>
      <c r="J212" s="2"/>
      <c r="K212" s="2"/>
      <c r="L212" s="2"/>
      <c r="M212" s="2"/>
      <c r="N212" s="2"/>
      <c r="O212" s="2"/>
      <c r="P212" s="2"/>
      <c r="Q212" s="2"/>
      <c r="R212" s="2"/>
    </row>
    <row r="213" spans="1:22" ht="12.75">
      <c r="A213" s="143"/>
      <c r="B213" s="3"/>
      <c r="C213" s="2"/>
      <c r="D213" s="2"/>
      <c r="E213" s="22"/>
      <c r="F213" s="2"/>
      <c r="G213" s="2"/>
      <c r="H213" s="2"/>
      <c r="I213" s="2"/>
      <c r="J213" s="2"/>
      <c r="K213" s="2"/>
      <c r="L213" s="2"/>
      <c r="M213" s="2"/>
      <c r="N213" s="2"/>
      <c r="O213" s="2"/>
      <c r="P213" s="2"/>
      <c r="Q213" s="2"/>
      <c r="R213" s="2"/>
    </row>
    <row r="214" spans="1:22" ht="18">
      <c r="A214" s="287" t="s">
        <v>917</v>
      </c>
      <c r="B214" s="287"/>
      <c r="C214" s="287"/>
      <c r="D214" s="287"/>
      <c r="E214" s="287"/>
      <c r="F214" s="287"/>
      <c r="G214" s="287"/>
      <c r="H214" s="287"/>
      <c r="I214" s="287"/>
      <c r="J214" s="287"/>
      <c r="K214" s="287"/>
      <c r="L214" s="287"/>
      <c r="M214" s="58"/>
      <c r="N214" s="58"/>
      <c r="O214" s="58"/>
      <c r="P214" s="58"/>
      <c r="Q214" s="58"/>
      <c r="R214" s="58"/>
    </row>
    <row r="215" spans="1:22" ht="18">
      <c r="A215" s="287" t="s">
        <v>187</v>
      </c>
      <c r="B215" s="287"/>
      <c r="C215" s="287"/>
      <c r="D215" s="287"/>
      <c r="E215" s="287"/>
      <c r="F215" s="287"/>
      <c r="G215" s="287"/>
      <c r="H215" s="287"/>
      <c r="I215" s="287"/>
      <c r="J215" s="287"/>
      <c r="K215" s="287"/>
      <c r="L215" s="287"/>
    </row>
    <row r="216" spans="1:22" ht="12.75">
      <c r="A216" s="2"/>
      <c r="B216" s="2"/>
      <c r="C216" s="2"/>
      <c r="D216" s="2"/>
      <c r="E216" s="2"/>
      <c r="F216" s="2"/>
      <c r="G216" s="2"/>
      <c r="H216" s="2"/>
      <c r="I216" s="2"/>
      <c r="J216" s="2"/>
      <c r="K216" s="2"/>
      <c r="L216" s="2"/>
      <c r="M216" s="2"/>
      <c r="N216" s="2"/>
      <c r="O216" s="2"/>
      <c r="P216" s="2"/>
      <c r="Q216" s="2"/>
    </row>
    <row r="217" spans="1:22" ht="12.75">
      <c r="A217" s="143" t="s">
        <v>874</v>
      </c>
    </row>
    <row r="218" spans="1:22" ht="12.75">
      <c r="A218" s="143" t="s">
        <v>875</v>
      </c>
    </row>
    <row r="219" spans="1:22" ht="12.75">
      <c r="A219" s="35"/>
    </row>
    <row r="220" spans="1:22" ht="12.75">
      <c r="B220" s="23" t="s">
        <v>294</v>
      </c>
      <c r="C220" s="1"/>
      <c r="D220" s="1"/>
      <c r="E220" s="1"/>
      <c r="F220" s="1"/>
      <c r="G220" s="1"/>
      <c r="H220" s="1"/>
      <c r="I220" s="1"/>
      <c r="J220" s="1"/>
      <c r="K220" s="1"/>
      <c r="L220" s="1"/>
      <c r="M220" s="2"/>
      <c r="N220" s="2"/>
      <c r="O220" s="2"/>
      <c r="P220" s="2"/>
      <c r="Q220" s="2"/>
    </row>
    <row r="221" spans="1:22" ht="12.75">
      <c r="A221" s="186"/>
      <c r="B221" s="158" t="s">
        <v>250</v>
      </c>
      <c r="C221" s="130"/>
      <c r="D221" s="130"/>
      <c r="E221" s="130"/>
      <c r="F221" s="130"/>
      <c r="G221" s="130"/>
      <c r="H221" s="130"/>
      <c r="I221" s="130"/>
      <c r="J221" s="130"/>
      <c r="K221" s="130"/>
      <c r="L221" s="130"/>
      <c r="M221" s="130"/>
      <c r="N221" s="2"/>
      <c r="O221" s="2"/>
      <c r="P221" s="2"/>
      <c r="Q221" s="2"/>
    </row>
    <row r="222" spans="1:22" ht="12.75">
      <c r="B222" s="2"/>
      <c r="C222" s="96" t="s">
        <v>111</v>
      </c>
      <c r="D222" s="2"/>
      <c r="E222" s="2"/>
      <c r="F222" s="2"/>
      <c r="G222" s="2"/>
      <c r="H222" s="2"/>
      <c r="I222" s="2"/>
      <c r="J222" s="2"/>
      <c r="K222" s="2"/>
      <c r="L222" s="2"/>
      <c r="M222" s="12"/>
      <c r="N222" s="2"/>
      <c r="O222" s="2"/>
      <c r="P222" s="2"/>
      <c r="Q222" s="2"/>
      <c r="R222" s="2"/>
    </row>
    <row r="223" spans="1:22" ht="12.75">
      <c r="B223" s="8"/>
      <c r="C223" s="20">
        <v>0</v>
      </c>
      <c r="D223" s="20">
        <v>0.05</v>
      </c>
      <c r="E223" s="20">
        <v>0.1</v>
      </c>
      <c r="F223" s="20">
        <v>0.15</v>
      </c>
      <c r="G223" s="20">
        <v>0.2</v>
      </c>
      <c r="H223" s="20">
        <v>0.25</v>
      </c>
      <c r="I223" s="20">
        <v>0.3</v>
      </c>
      <c r="J223" s="20">
        <v>0.35</v>
      </c>
      <c r="K223" s="20">
        <v>0.4</v>
      </c>
      <c r="L223" s="20">
        <v>0.45</v>
      </c>
      <c r="M223" s="20">
        <v>0.5</v>
      </c>
      <c r="N223" s="2"/>
      <c r="O223" s="2"/>
      <c r="P223" s="2"/>
      <c r="Q223" s="2"/>
      <c r="R223" s="2"/>
    </row>
    <row r="224" spans="1:22" ht="12.75">
      <c r="A224" s="173" t="s">
        <v>242</v>
      </c>
      <c r="B224" s="183">
        <v>1E-3</v>
      </c>
      <c r="C224" s="244">
        <f t="shared" ref="C224:M224" si="23">C132/$B224</f>
        <v>0</v>
      </c>
      <c r="D224" s="244">
        <f t="shared" si="23"/>
        <v>0</v>
      </c>
      <c r="E224" s="244">
        <f t="shared" si="23"/>
        <v>0</v>
      </c>
      <c r="F224" s="244">
        <f t="shared" si="23"/>
        <v>0</v>
      </c>
      <c r="G224" s="244">
        <f t="shared" si="23"/>
        <v>0</v>
      </c>
      <c r="H224" s="244">
        <f t="shared" si="23"/>
        <v>0</v>
      </c>
      <c r="I224" s="244">
        <f t="shared" si="23"/>
        <v>0</v>
      </c>
      <c r="J224" s="244">
        <f t="shared" si="23"/>
        <v>0</v>
      </c>
      <c r="K224" s="244">
        <f t="shared" si="23"/>
        <v>0</v>
      </c>
      <c r="L224" s="244">
        <f t="shared" si="23"/>
        <v>0</v>
      </c>
      <c r="M224" s="244">
        <f t="shared" si="23"/>
        <v>0</v>
      </c>
      <c r="N224" s="2"/>
      <c r="O224" s="188" t="s">
        <v>320</v>
      </c>
      <c r="P224" s="161"/>
      <c r="Q224" s="161"/>
      <c r="R224" s="161"/>
      <c r="S224" s="161"/>
      <c r="T224" s="161"/>
      <c r="U224" s="161"/>
      <c r="V224" s="161"/>
    </row>
    <row r="225" spans="1:22" ht="12.75">
      <c r="A225" s="173" t="s">
        <v>249</v>
      </c>
      <c r="B225" s="183">
        <v>10000</v>
      </c>
      <c r="C225" s="244">
        <f t="shared" ref="C225:M225" si="24">C133/$B225</f>
        <v>1.1648609077598826E-2</v>
      </c>
      <c r="D225" s="244">
        <f t="shared" si="24"/>
        <v>4.0070658253324497E-3</v>
      </c>
      <c r="E225" s="244">
        <f t="shared" si="24"/>
        <v>-3.6344774269339267E-3</v>
      </c>
      <c r="F225" s="244">
        <f t="shared" si="24"/>
        <v>-1.1276020679200303E-2</v>
      </c>
      <c r="G225" s="244">
        <f t="shared" si="24"/>
        <v>-1.5339233038348084E-2</v>
      </c>
      <c r="H225" s="244">
        <f t="shared" si="24"/>
        <v>-1.9174041297935106E-2</v>
      </c>
      <c r="I225" s="244">
        <f t="shared" si="24"/>
        <v>-2.3008849557522127E-2</v>
      </c>
      <c r="J225" s="244">
        <f t="shared" si="24"/>
        <v>-2.4696165191740421E-2</v>
      </c>
      <c r="K225" s="244">
        <f t="shared" si="24"/>
        <v>-2.4696165191740407E-2</v>
      </c>
      <c r="L225" s="244">
        <f t="shared" si="24"/>
        <v>-2.4696165191740407E-2</v>
      </c>
      <c r="M225" s="244">
        <f t="shared" si="24"/>
        <v>-2.4696165191740407E-2</v>
      </c>
      <c r="N225" s="2"/>
      <c r="O225" s="195" t="s">
        <v>316</v>
      </c>
      <c r="P225" s="161"/>
      <c r="Q225" s="161"/>
      <c r="R225" s="161"/>
      <c r="S225" s="161"/>
      <c r="T225" s="161"/>
      <c r="U225" s="161"/>
      <c r="V225" s="161"/>
    </row>
    <row r="226" spans="1:22" ht="12.75">
      <c r="A226" s="174">
        <f>InflateFactr</f>
        <v>1</v>
      </c>
      <c r="B226" s="183">
        <v>20000</v>
      </c>
      <c r="C226" s="244">
        <f t="shared" ref="C226:M226" si="25">C134/$B226</f>
        <v>4.3670133729569093E-2</v>
      </c>
      <c r="D226" s="244">
        <f t="shared" si="25"/>
        <v>3.4835325469982067E-2</v>
      </c>
      <c r="E226" s="244">
        <f t="shared" si="25"/>
        <v>2.6000517210395049E-2</v>
      </c>
      <c r="F226" s="244">
        <f t="shared" si="25"/>
        <v>1.7165708950808031E-2</v>
      </c>
      <c r="G226" s="244">
        <f t="shared" si="25"/>
        <v>8.3309006912210114E-3</v>
      </c>
      <c r="H226" s="244">
        <f t="shared" si="25"/>
        <v>-1.645928066169816E-3</v>
      </c>
      <c r="I226" s="244">
        <f t="shared" si="25"/>
        <v>-1.4287471318436192E-2</v>
      </c>
      <c r="J226" s="244">
        <f t="shared" si="25"/>
        <v>-2.6085356753593431E-2</v>
      </c>
      <c r="K226" s="244">
        <f t="shared" si="25"/>
        <v>-3.4892091746272787E-2</v>
      </c>
      <c r="L226" s="244">
        <f t="shared" si="25"/>
        <v>-3.6681257192832085E-2</v>
      </c>
      <c r="M226" s="244">
        <f t="shared" si="25"/>
        <v>-3.6681257192832085E-2</v>
      </c>
      <c r="N226" s="2"/>
      <c r="O226" s="158" t="s">
        <v>250</v>
      </c>
    </row>
    <row r="227" spans="1:22" ht="12.75">
      <c r="A227" s="160" t="s">
        <v>251</v>
      </c>
      <c r="B227" s="183">
        <v>30000</v>
      </c>
      <c r="C227" s="244">
        <f t="shared" ref="C227:M227" si="26">C135/$B227</f>
        <v>4.5650000000000003E-2</v>
      </c>
      <c r="D227" s="244">
        <f t="shared" si="26"/>
        <v>3.5815191740412977E-2</v>
      </c>
      <c r="E227" s="244">
        <f t="shared" si="26"/>
        <v>2.5980383480825958E-2</v>
      </c>
      <c r="F227" s="244">
        <f t="shared" si="26"/>
        <v>1.6145575221238936E-2</v>
      </c>
      <c r="G227" s="244">
        <f t="shared" si="26"/>
        <v>6.3107669616519159E-3</v>
      </c>
      <c r="H227" s="244">
        <f t="shared" si="26"/>
        <v>-1.6833333333333333E-3</v>
      </c>
      <c r="I227" s="244">
        <f t="shared" si="26"/>
        <v>-5.9882869692532946E-3</v>
      </c>
      <c r="J227" s="244">
        <f t="shared" si="26"/>
        <v>-7.1815519765739393E-3</v>
      </c>
      <c r="K227" s="244">
        <f t="shared" si="26"/>
        <v>-8.3748169838945823E-3</v>
      </c>
      <c r="L227" s="244">
        <f t="shared" si="26"/>
        <v>-4.568081991215227E-3</v>
      </c>
      <c r="M227" s="244">
        <f t="shared" si="26"/>
        <v>-1.522693997071743E-3</v>
      </c>
      <c r="N227" s="2"/>
      <c r="P227" s="96" t="s">
        <v>267</v>
      </c>
    </row>
    <row r="228" spans="1:22" ht="12.75">
      <c r="B228" s="183">
        <v>40000</v>
      </c>
      <c r="C228" s="244">
        <f t="shared" ref="C228:M228" si="27">C136/$B228</f>
        <v>3.9237500000000002E-2</v>
      </c>
      <c r="D228" s="244">
        <f t="shared" si="27"/>
        <v>2.9402691740412979E-2</v>
      </c>
      <c r="E228" s="244">
        <f t="shared" si="27"/>
        <v>1.9567883480825957E-2</v>
      </c>
      <c r="F228" s="244">
        <f t="shared" si="27"/>
        <v>9.7330752212389376E-3</v>
      </c>
      <c r="G228" s="244">
        <f t="shared" si="27"/>
        <v>2.2374999999999999E-3</v>
      </c>
      <c r="H228" s="244">
        <f t="shared" si="27"/>
        <v>-8.5034773060029348E-4</v>
      </c>
      <c r="I228" s="244">
        <f t="shared" si="27"/>
        <v>-3.0436127379209381E-3</v>
      </c>
      <c r="J228" s="244">
        <f t="shared" si="27"/>
        <v>-2.3687774524158272E-4</v>
      </c>
      <c r="K228" s="244">
        <f t="shared" si="27"/>
        <v>1.2375000000000001E-3</v>
      </c>
      <c r="L228" s="244">
        <f t="shared" si="27"/>
        <v>2.375E-4</v>
      </c>
      <c r="M228" s="244">
        <f t="shared" si="27"/>
        <v>0</v>
      </c>
      <c r="N228" s="2"/>
      <c r="P228" s="193">
        <v>0</v>
      </c>
      <c r="Q228" s="193">
        <v>0.1</v>
      </c>
      <c r="R228" s="193">
        <v>0.2</v>
      </c>
      <c r="S228" s="193">
        <v>0.3</v>
      </c>
      <c r="T228" s="193">
        <v>0.4</v>
      </c>
      <c r="U228" s="193">
        <v>0.5</v>
      </c>
    </row>
    <row r="229" spans="1:22" ht="12.75">
      <c r="B229" s="183">
        <v>50000</v>
      </c>
      <c r="C229" s="244">
        <f t="shared" ref="C229:M229" si="28">C137/$B229</f>
        <v>3.261E-2</v>
      </c>
      <c r="D229" s="244">
        <f t="shared" si="28"/>
        <v>2.2775191740412985E-2</v>
      </c>
      <c r="E229" s="244">
        <f t="shared" si="28"/>
        <v>1.2940383480825959E-2</v>
      </c>
      <c r="F229" s="244">
        <f t="shared" si="28"/>
        <v>4.2100000000000002E-3</v>
      </c>
      <c r="G229" s="244">
        <f t="shared" si="28"/>
        <v>5.3972181551976972E-4</v>
      </c>
      <c r="H229" s="244">
        <f t="shared" si="28"/>
        <v>-6.5354319180088174E-4</v>
      </c>
      <c r="I229" s="244">
        <f t="shared" si="28"/>
        <v>2.153191800878476E-3</v>
      </c>
      <c r="J229" s="244">
        <f t="shared" si="28"/>
        <v>1.6100000000000001E-3</v>
      </c>
      <c r="K229" s="244">
        <f t="shared" si="28"/>
        <v>6.0999999999999997E-4</v>
      </c>
      <c r="L229" s="244">
        <f t="shared" si="28"/>
        <v>0</v>
      </c>
      <c r="M229" s="244">
        <f t="shared" si="28"/>
        <v>0</v>
      </c>
      <c r="N229" s="226">
        <v>2018</v>
      </c>
      <c r="O229" s="194">
        <v>20000</v>
      </c>
      <c r="P229" s="244">
        <f>P137/$O229</f>
        <v>4.3670133729569093E-2</v>
      </c>
      <c r="Q229" s="244">
        <f>Q137/$O229</f>
        <v>2.6000517210395049E-2</v>
      </c>
      <c r="R229" s="244">
        <f>R137/$O229</f>
        <v>8.3309006912210114E-3</v>
      </c>
      <c r="S229" s="244">
        <f>S137/$O229</f>
        <v>-1.4287471318436192E-2</v>
      </c>
      <c r="T229" s="244">
        <f>T137/$O229</f>
        <v>-3.4892091746272787E-2</v>
      </c>
      <c r="U229" s="244">
        <f>U137/$O229</f>
        <v>-3.6681257192832085E-2</v>
      </c>
    </row>
    <row r="230" spans="1:22" ht="12.75">
      <c r="B230" s="183">
        <v>60000</v>
      </c>
      <c r="C230" s="244">
        <f t="shared" ref="C230:M230" si="29">C138/$B230</f>
        <v>4.2674999999999998E-2</v>
      </c>
      <c r="D230" s="244">
        <f t="shared" si="29"/>
        <v>2.7840191740412988E-2</v>
      </c>
      <c r="E230" s="244">
        <f t="shared" si="29"/>
        <v>1.3005383480825958E-2</v>
      </c>
      <c r="F230" s="244">
        <f t="shared" si="29"/>
        <v>1.6808565153733526E-3</v>
      </c>
      <c r="G230" s="244">
        <f t="shared" si="29"/>
        <v>-1.0124084919472883E-3</v>
      </c>
      <c r="H230" s="244">
        <f t="shared" si="29"/>
        <v>1.7943265007320634E-3</v>
      </c>
      <c r="I230" s="244">
        <f t="shared" si="29"/>
        <v>1.175E-3</v>
      </c>
      <c r="J230" s="244">
        <f t="shared" si="29"/>
        <v>1.75E-4</v>
      </c>
      <c r="K230" s="244">
        <f t="shared" si="29"/>
        <v>0</v>
      </c>
      <c r="L230" s="244">
        <f t="shared" si="29"/>
        <v>0</v>
      </c>
      <c r="M230" s="244">
        <f t="shared" si="29"/>
        <v>0</v>
      </c>
      <c r="N230" s="2"/>
      <c r="O230" s="183">
        <v>40000</v>
      </c>
      <c r="P230" s="244">
        <f>P138/$O230</f>
        <v>3.9237500000000002E-2</v>
      </c>
      <c r="Q230" s="244">
        <f>Q138/$O230</f>
        <v>1.9567883480825957E-2</v>
      </c>
      <c r="R230" s="244">
        <f>R138/$O230</f>
        <v>2.2374999999999999E-3</v>
      </c>
      <c r="S230" s="244">
        <f>S138/$O230</f>
        <v>-3.0436127379209381E-3</v>
      </c>
      <c r="T230" s="244">
        <f>T138/$O230</f>
        <v>1.2375000000000001E-3</v>
      </c>
      <c r="U230" s="244">
        <f>U138/$O230</f>
        <v>0</v>
      </c>
      <c r="V230" s="128"/>
    </row>
    <row r="231" spans="1:22" ht="12.75">
      <c r="B231" s="183">
        <v>70000</v>
      </c>
      <c r="C231" s="244">
        <f t="shared" ref="C231:M231" si="30">C139/$B231</f>
        <v>5.0864285714285716E-2</v>
      </c>
      <c r="D231" s="244">
        <f t="shared" si="30"/>
        <v>3.60294774546987E-2</v>
      </c>
      <c r="E231" s="244">
        <f t="shared" si="30"/>
        <v>2.1435714285714287E-2</v>
      </c>
      <c r="F231" s="244">
        <f t="shared" si="30"/>
        <v>1.2643620581468311E-2</v>
      </c>
      <c r="G231" s="244">
        <f t="shared" si="30"/>
        <v>8.3074984312905276E-3</v>
      </c>
      <c r="H231" s="244">
        <f t="shared" si="30"/>
        <v>3.7214285714285713E-3</v>
      </c>
      <c r="I231" s="244">
        <f t="shared" si="30"/>
        <v>1.4999999999999999E-4</v>
      </c>
      <c r="J231" s="244">
        <f t="shared" si="30"/>
        <v>0</v>
      </c>
      <c r="K231" s="244">
        <f t="shared" si="30"/>
        <v>0</v>
      </c>
      <c r="L231" s="244">
        <f t="shared" si="30"/>
        <v>0</v>
      </c>
      <c r="M231" s="244">
        <f t="shared" si="30"/>
        <v>0</v>
      </c>
      <c r="N231" s="2"/>
      <c r="O231" s="183">
        <v>60000</v>
      </c>
      <c r="P231" s="244">
        <f>P139/$O231</f>
        <v>4.2674999999999998E-2</v>
      </c>
      <c r="Q231" s="244">
        <f>Q139/$O231</f>
        <v>1.3005383480825958E-2</v>
      </c>
      <c r="R231" s="244">
        <f>R139/$O231</f>
        <v>-1.0124084919472883E-3</v>
      </c>
      <c r="S231" s="244">
        <f>S139/$O231</f>
        <v>1.175E-3</v>
      </c>
      <c r="T231" s="244">
        <f>T139/$O231</f>
        <v>0</v>
      </c>
      <c r="U231" s="244">
        <f>U139/$O231</f>
        <v>0</v>
      </c>
    </row>
    <row r="232" spans="1:22" ht="12.75">
      <c r="B232" s="183">
        <v>80000</v>
      </c>
      <c r="C232" s="244">
        <f t="shared" ref="C232:M232" si="31">C140/$B232</f>
        <v>5.7006250000000001E-2</v>
      </c>
      <c r="D232" s="244">
        <f t="shared" si="31"/>
        <v>4.2171441740412978E-2</v>
      </c>
      <c r="E232" s="244">
        <f t="shared" si="31"/>
        <v>2.850625E-2</v>
      </c>
      <c r="F232" s="244">
        <f t="shared" si="31"/>
        <v>2.0865693631039527E-2</v>
      </c>
      <c r="G232" s="244">
        <f t="shared" si="31"/>
        <v>1.8006250000000001E-2</v>
      </c>
      <c r="H232" s="244">
        <f t="shared" si="31"/>
        <v>1.200625E-2</v>
      </c>
      <c r="I232" s="244">
        <f t="shared" si="31"/>
        <v>6.6249999999999998E-3</v>
      </c>
      <c r="J232" s="244">
        <f t="shared" si="31"/>
        <v>1.6249999999999999E-3</v>
      </c>
      <c r="K232" s="244">
        <f t="shared" si="31"/>
        <v>0</v>
      </c>
      <c r="L232" s="244">
        <f t="shared" si="31"/>
        <v>0</v>
      </c>
      <c r="M232" s="244">
        <f t="shared" si="31"/>
        <v>0</v>
      </c>
      <c r="N232" s="2"/>
      <c r="O232" s="183">
        <v>80000</v>
      </c>
      <c r="P232" s="244">
        <f>P140/$O232</f>
        <v>5.7006250000000001E-2</v>
      </c>
      <c r="Q232" s="244">
        <f>Q140/$O232</f>
        <v>2.850625E-2</v>
      </c>
      <c r="R232" s="244">
        <f>R140/$O232</f>
        <v>1.8006250000000001E-2</v>
      </c>
      <c r="S232" s="244">
        <f>S140/$O232</f>
        <v>6.6249999999999998E-3</v>
      </c>
      <c r="T232" s="244">
        <f>T140/$O232</f>
        <v>0</v>
      </c>
      <c r="U232" s="244">
        <f>U140/$O232</f>
        <v>0</v>
      </c>
    </row>
    <row r="233" spans="1:22" ht="12.75">
      <c r="A233" s="226">
        <v>2018</v>
      </c>
      <c r="B233" s="183">
        <v>90000</v>
      </c>
      <c r="C233" s="244">
        <f t="shared" ref="C233:M233" si="32">C141/$B233</f>
        <v>6.1783333333333336E-2</v>
      </c>
      <c r="D233" s="244">
        <f t="shared" si="32"/>
        <v>4.6948525073746313E-2</v>
      </c>
      <c r="E233" s="244">
        <f t="shared" si="32"/>
        <v>3.4453904343582246E-2</v>
      </c>
      <c r="F233" s="244">
        <f t="shared" si="32"/>
        <v>2.8927306002928265E-2</v>
      </c>
      <c r="G233" s="244">
        <f t="shared" si="32"/>
        <v>2.445E-2</v>
      </c>
      <c r="H233" s="244">
        <f t="shared" si="32"/>
        <v>1.8666666666666668E-2</v>
      </c>
      <c r="I233" s="244">
        <f t="shared" si="32"/>
        <v>1.3666666666666667E-2</v>
      </c>
      <c r="J233" s="244">
        <f t="shared" si="32"/>
        <v>8.6666666666666663E-3</v>
      </c>
      <c r="K233" s="244">
        <f t="shared" si="32"/>
        <v>3.6666666666666666E-3</v>
      </c>
      <c r="L233" s="244">
        <f t="shared" si="32"/>
        <v>0</v>
      </c>
      <c r="M233" s="244">
        <f t="shared" si="32"/>
        <v>0</v>
      </c>
      <c r="N233" s="2"/>
      <c r="O233" s="183">
        <v>120000</v>
      </c>
      <c r="P233" s="244">
        <f>P141/$O233</f>
        <v>6.0087500000000002E-2</v>
      </c>
      <c r="Q233" s="244">
        <f>Q141/$O233</f>
        <v>3.3993795754026362E-2</v>
      </c>
      <c r="R233" s="244">
        <f>R141/$O233</f>
        <v>2.2499999999999999E-2</v>
      </c>
      <c r="S233" s="244">
        <f>S141/$O233</f>
        <v>1.225E-2</v>
      </c>
      <c r="T233" s="244">
        <f>T141/$O233</f>
        <v>2.2499999999999998E-3</v>
      </c>
      <c r="U233" s="244">
        <f>U141/$O233</f>
        <v>0</v>
      </c>
    </row>
    <row r="234" spans="1:22" ht="12.75">
      <c r="B234" s="183">
        <v>100000</v>
      </c>
      <c r="C234" s="244">
        <f t="shared" ref="C234:M234" si="33">C142/$B234</f>
        <v>6.6705E-2</v>
      </c>
      <c r="D234" s="244">
        <f t="shared" si="33"/>
        <v>5.0870191740412976E-2</v>
      </c>
      <c r="E234" s="244">
        <f t="shared" si="33"/>
        <v>3.9569860907759886E-2</v>
      </c>
      <c r="F234" s="244">
        <f t="shared" si="33"/>
        <v>3.5376595900439241E-2</v>
      </c>
      <c r="G234" s="244">
        <f t="shared" si="33"/>
        <v>2.9604999999999999E-2</v>
      </c>
      <c r="H234" s="244">
        <f t="shared" si="33"/>
        <v>2.4299999999999999E-2</v>
      </c>
      <c r="I234" s="244">
        <f t="shared" si="33"/>
        <v>1.9300000000000001E-2</v>
      </c>
      <c r="J234" s="244">
        <f t="shared" si="33"/>
        <v>1.43E-2</v>
      </c>
      <c r="K234" s="244">
        <f t="shared" si="33"/>
        <v>9.2999999999999992E-3</v>
      </c>
      <c r="L234" s="244">
        <f t="shared" si="33"/>
        <v>4.3E-3</v>
      </c>
      <c r="M234" s="244">
        <f t="shared" si="33"/>
        <v>0</v>
      </c>
      <c r="N234" s="2"/>
      <c r="O234" s="194">
        <v>200000</v>
      </c>
      <c r="P234" s="244">
        <f>P142/$O234</f>
        <v>5.51525E-2</v>
      </c>
      <c r="Q234" s="244">
        <f>Q142/$O234</f>
        <v>2.71525E-2</v>
      </c>
      <c r="R234" s="244">
        <f>R142/$O234</f>
        <v>1.0800000000000001E-2</v>
      </c>
      <c r="S234" s="244">
        <f>S142/$O234</f>
        <v>3.4499999999999999E-3</v>
      </c>
      <c r="T234" s="244">
        <f>T142/$O234</f>
        <v>1.4499999999999999E-3</v>
      </c>
      <c r="U234" s="244">
        <f>U142/$O234</f>
        <v>0</v>
      </c>
    </row>
    <row r="235" spans="1:22" ht="12.75">
      <c r="B235" s="183">
        <v>110000</v>
      </c>
      <c r="C235" s="244">
        <f t="shared" ref="C235:M235" si="34">C143/$B235</f>
        <v>6.3731818181818181E-2</v>
      </c>
      <c r="D235" s="244">
        <f t="shared" si="34"/>
        <v>4.7897009922231157E-2</v>
      </c>
      <c r="E235" s="244">
        <f t="shared" si="34"/>
        <v>3.6755643551177955E-2</v>
      </c>
      <c r="F235" s="244">
        <f t="shared" si="34"/>
        <v>3.2004545454545452E-2</v>
      </c>
      <c r="G235" s="244">
        <f t="shared" si="34"/>
        <v>2.6090909090909092E-2</v>
      </c>
      <c r="H235" s="244">
        <f t="shared" si="34"/>
        <v>2.1090909090909091E-2</v>
      </c>
      <c r="I235" s="244">
        <f t="shared" si="34"/>
        <v>1.609090909090909E-2</v>
      </c>
      <c r="J235" s="244">
        <f t="shared" si="34"/>
        <v>1.1090909090909091E-2</v>
      </c>
      <c r="K235" s="244">
        <f t="shared" si="34"/>
        <v>6.0909090909090913E-3</v>
      </c>
      <c r="L235" s="244">
        <f t="shared" si="34"/>
        <v>1.090909090909091E-3</v>
      </c>
      <c r="M235" s="244">
        <f t="shared" si="34"/>
        <v>0</v>
      </c>
      <c r="N235" s="2"/>
      <c r="O235" s="183">
        <v>600000</v>
      </c>
      <c r="P235" s="244">
        <f>P143/$O235</f>
        <v>5.0450833333333334E-2</v>
      </c>
      <c r="Q235" s="244">
        <f>Q143/$O235</f>
        <v>2.4283333333333334E-2</v>
      </c>
      <c r="R235" s="244">
        <f>R143/$O235</f>
        <v>1.12E-2</v>
      </c>
      <c r="S235" s="244">
        <f>S143/$O235</f>
        <v>1.6000000000000001E-3</v>
      </c>
      <c r="T235" s="244">
        <f>T143/$O235</f>
        <v>0</v>
      </c>
      <c r="U235" s="244">
        <f>U143/$O235</f>
        <v>0</v>
      </c>
      <c r="V235" s="128"/>
    </row>
    <row r="236" spans="1:22" ht="12.75">
      <c r="B236" s="183">
        <v>120000</v>
      </c>
      <c r="C236" s="244">
        <f t="shared" ref="C236:M236" si="35">C144/$B236</f>
        <v>6.0087500000000002E-2</v>
      </c>
      <c r="D236" s="244">
        <f t="shared" si="35"/>
        <v>4.4252691740412985E-2</v>
      </c>
      <c r="E236" s="244">
        <f t="shared" si="35"/>
        <v>3.3993795754026362E-2</v>
      </c>
      <c r="F236" s="244">
        <f t="shared" si="35"/>
        <v>2.9087499999999999E-2</v>
      </c>
      <c r="G236" s="244">
        <f t="shared" si="35"/>
        <v>2.2499999999999999E-2</v>
      </c>
      <c r="H236" s="244">
        <f t="shared" si="35"/>
        <v>1.7250000000000001E-2</v>
      </c>
      <c r="I236" s="244">
        <f t="shared" si="35"/>
        <v>1.225E-2</v>
      </c>
      <c r="J236" s="244">
        <f t="shared" si="35"/>
        <v>7.2500000000000004E-3</v>
      </c>
      <c r="K236" s="244">
        <f t="shared" si="35"/>
        <v>2.2499999999999998E-3</v>
      </c>
      <c r="L236" s="244">
        <f t="shared" si="35"/>
        <v>0</v>
      </c>
      <c r="M236" s="244">
        <f t="shared" si="35"/>
        <v>0</v>
      </c>
      <c r="N236" s="2"/>
      <c r="O236" s="3" t="s">
        <v>268</v>
      </c>
      <c r="V236" s="128"/>
    </row>
    <row r="237" spans="1:22" ht="12.75">
      <c r="B237" s="183">
        <v>130000</v>
      </c>
      <c r="C237" s="244">
        <f t="shared" ref="C237:M237" si="36">C145/$B237</f>
        <v>5.7003846153846155E-2</v>
      </c>
      <c r="D237" s="244">
        <f t="shared" si="36"/>
        <v>4.1169037894259124E-2</v>
      </c>
      <c r="E237" s="244">
        <f t="shared" si="36"/>
        <v>3.2426078387205778E-2</v>
      </c>
      <c r="F237" s="244">
        <f t="shared" si="36"/>
        <v>2.6773076923076924E-2</v>
      </c>
      <c r="G237" s="244">
        <f t="shared" si="36"/>
        <v>2.0461538461538462E-2</v>
      </c>
      <c r="H237" s="244">
        <f t="shared" si="36"/>
        <v>1.4461538461538461E-2</v>
      </c>
      <c r="I237" s="244">
        <f t="shared" si="36"/>
        <v>8.9999999999999993E-3</v>
      </c>
      <c r="J237" s="244">
        <f t="shared" si="36"/>
        <v>4.0000000000000001E-3</v>
      </c>
      <c r="K237" s="244">
        <f t="shared" si="36"/>
        <v>0</v>
      </c>
      <c r="L237" s="244">
        <f t="shared" si="36"/>
        <v>0</v>
      </c>
      <c r="M237" s="244">
        <f t="shared" si="36"/>
        <v>0</v>
      </c>
      <c r="N237" s="2"/>
      <c r="O237" s="196" t="s">
        <v>271</v>
      </c>
      <c r="R237" s="128"/>
      <c r="S237" s="128"/>
    </row>
    <row r="238" spans="1:22" ht="12.75">
      <c r="B238" s="183">
        <v>140000</v>
      </c>
      <c r="C238" s="244">
        <f t="shared" ref="C238:M238" si="37">C146/$B238</f>
        <v>5.4360714285714283E-2</v>
      </c>
      <c r="D238" s="244">
        <f t="shared" si="37"/>
        <v>3.8646428571428575E-2</v>
      </c>
      <c r="E238" s="244">
        <f t="shared" si="37"/>
        <v>3.1082320644216687E-2</v>
      </c>
      <c r="F238" s="244">
        <f t="shared" si="37"/>
        <v>2.4789285714285715E-2</v>
      </c>
      <c r="G238" s="244">
        <f t="shared" si="37"/>
        <v>1.8714285714285715E-2</v>
      </c>
      <c r="H238" s="244">
        <f t="shared" si="37"/>
        <v>1.2714285714285714E-2</v>
      </c>
      <c r="I238" s="244">
        <f t="shared" si="37"/>
        <v>6.7142857142857143E-3</v>
      </c>
      <c r="J238" s="244">
        <f t="shared" si="37"/>
        <v>1.2142857142857142E-3</v>
      </c>
      <c r="K238" s="244">
        <f t="shared" si="37"/>
        <v>0</v>
      </c>
      <c r="L238" s="244">
        <f t="shared" si="37"/>
        <v>0</v>
      </c>
      <c r="M238" s="244">
        <f t="shared" si="37"/>
        <v>0</v>
      </c>
      <c r="N238" s="2"/>
      <c r="O238" s="197" t="s">
        <v>270</v>
      </c>
    </row>
    <row r="239" spans="1:22" ht="12.75">
      <c r="B239" s="183">
        <v>150000</v>
      </c>
      <c r="C239" s="244">
        <f t="shared" ref="C239:M239" si="38">C147/$B239</f>
        <v>5.2069999999999998E-2</v>
      </c>
      <c r="D239" s="244">
        <f t="shared" si="38"/>
        <v>3.6603333333333335E-2</v>
      </c>
      <c r="E239" s="244">
        <f t="shared" si="38"/>
        <v>2.9917730600292829E-2</v>
      </c>
      <c r="F239" s="244">
        <f t="shared" si="38"/>
        <v>2.3199999999999998E-2</v>
      </c>
      <c r="G239" s="244">
        <f t="shared" si="38"/>
        <v>1.72E-2</v>
      </c>
      <c r="H239" s="244">
        <f t="shared" si="38"/>
        <v>1.12E-2</v>
      </c>
      <c r="I239" s="244">
        <f t="shared" si="38"/>
        <v>5.1999999999999998E-3</v>
      </c>
      <c r="J239" s="244">
        <f t="shared" si="38"/>
        <v>4.0000000000000002E-4</v>
      </c>
      <c r="K239" s="244">
        <f t="shared" si="38"/>
        <v>0</v>
      </c>
      <c r="L239" s="244">
        <f t="shared" si="38"/>
        <v>0</v>
      </c>
      <c r="M239" s="244">
        <f t="shared" si="38"/>
        <v>0</v>
      </c>
      <c r="N239" s="2"/>
      <c r="O239" s="165" t="s">
        <v>991</v>
      </c>
    </row>
    <row r="240" spans="1:22" ht="12.75">
      <c r="B240" s="183">
        <v>160000</v>
      </c>
      <c r="C240" s="244">
        <f t="shared" ref="C240:M240" si="39">C148/$B240</f>
        <v>5.0065625000000002E-2</v>
      </c>
      <c r="D240" s="244">
        <f t="shared" si="39"/>
        <v>3.4815625000000003E-2</v>
      </c>
      <c r="E240" s="244">
        <f t="shared" si="39"/>
        <v>2.8565625000000001E-2</v>
      </c>
      <c r="F240" s="244">
        <f t="shared" si="39"/>
        <v>2.1874999999999999E-2</v>
      </c>
      <c r="G240" s="244">
        <f t="shared" si="39"/>
        <v>1.5875E-2</v>
      </c>
      <c r="H240" s="244">
        <f t="shared" si="39"/>
        <v>9.8750000000000001E-3</v>
      </c>
      <c r="I240" s="244">
        <f t="shared" si="39"/>
        <v>3.875E-3</v>
      </c>
      <c r="J240" s="244">
        <f t="shared" si="39"/>
        <v>1.1875E-3</v>
      </c>
      <c r="K240" s="244">
        <f t="shared" si="39"/>
        <v>1.875E-4</v>
      </c>
      <c r="L240" s="244">
        <f t="shared" si="39"/>
        <v>0</v>
      </c>
      <c r="M240" s="244">
        <f t="shared" si="39"/>
        <v>0</v>
      </c>
      <c r="N240" s="2"/>
      <c r="O240" s="158" t="s">
        <v>250</v>
      </c>
      <c r="Q240" s="177"/>
      <c r="R240" s="177"/>
    </row>
    <row r="241" spans="1:18" ht="12.75">
      <c r="B241" s="183">
        <v>170000</v>
      </c>
      <c r="C241" s="244">
        <f t="shared" ref="C241:M241" si="40">C149/$B241</f>
        <v>4.8532352941176471E-2</v>
      </c>
      <c r="D241" s="244">
        <f t="shared" si="40"/>
        <v>3.3251670829385932E-2</v>
      </c>
      <c r="E241" s="244">
        <f t="shared" si="40"/>
        <v>2.7238235294117646E-2</v>
      </c>
      <c r="F241" s="244">
        <f t="shared" si="40"/>
        <v>2.0705882352941178E-2</v>
      </c>
      <c r="G241" s="244">
        <f t="shared" si="40"/>
        <v>1.4705882352941176E-2</v>
      </c>
      <c r="H241" s="244">
        <f t="shared" si="40"/>
        <v>8.7058823529411761E-3</v>
      </c>
      <c r="I241" s="244">
        <f t="shared" si="40"/>
        <v>2.8823529411764704E-3</v>
      </c>
      <c r="J241" s="244">
        <f t="shared" si="40"/>
        <v>1.8823529411764706E-3</v>
      </c>
      <c r="K241" s="244">
        <f t="shared" si="40"/>
        <v>8.8235294117647062E-4</v>
      </c>
      <c r="L241" s="244">
        <f t="shared" si="40"/>
        <v>0</v>
      </c>
      <c r="M241" s="244">
        <f t="shared" si="40"/>
        <v>0</v>
      </c>
      <c r="N241" s="2"/>
      <c r="O241" s="175">
        <f>InflateFactr</f>
        <v>1</v>
      </c>
      <c r="P241" s="176" t="s">
        <v>254</v>
      </c>
      <c r="Q241" s="2"/>
      <c r="R241" s="2"/>
    </row>
    <row r="242" spans="1:18" ht="12.75">
      <c r="B242" s="183">
        <v>180000</v>
      </c>
      <c r="C242" s="244">
        <f t="shared" ref="C242:M242" si="41">C150/$B242</f>
        <v>5.1391666666666669E-2</v>
      </c>
      <c r="D242" s="244">
        <f t="shared" si="41"/>
        <v>3.272695217179112E-2</v>
      </c>
      <c r="E242" s="244">
        <f t="shared" si="41"/>
        <v>2.6058333333333333E-2</v>
      </c>
      <c r="F242" s="244">
        <f t="shared" si="41"/>
        <v>1.9666666666666666E-2</v>
      </c>
      <c r="G242" s="244">
        <f t="shared" si="41"/>
        <v>1.3666666666666667E-2</v>
      </c>
      <c r="H242" s="244">
        <f t="shared" si="41"/>
        <v>7.6666666666666662E-3</v>
      </c>
      <c r="I242" s="244">
        <f t="shared" si="41"/>
        <v>3.5000000000000001E-3</v>
      </c>
      <c r="J242" s="244">
        <f t="shared" si="41"/>
        <v>2.5000000000000001E-3</v>
      </c>
      <c r="K242" s="244">
        <f t="shared" si="41"/>
        <v>1.5E-3</v>
      </c>
      <c r="L242" s="244">
        <f t="shared" si="41"/>
        <v>5.0000000000000001E-4</v>
      </c>
      <c r="M242" s="244">
        <f t="shared" si="41"/>
        <v>0</v>
      </c>
      <c r="N242" s="2"/>
      <c r="O242" s="2"/>
      <c r="P242" s="2"/>
      <c r="Q242" s="2"/>
      <c r="R242" s="2"/>
    </row>
    <row r="243" spans="1:18" ht="12.75">
      <c r="B243" s="183">
        <v>190000</v>
      </c>
      <c r="C243" s="244">
        <f t="shared" ref="C243:M243" si="42">C151/$B243</f>
        <v>5.3844736842105265E-2</v>
      </c>
      <c r="D243" s="244">
        <f t="shared" si="42"/>
        <v>3.5520624951837852E-2</v>
      </c>
      <c r="E243" s="244">
        <f t="shared" si="42"/>
        <v>2.5528947368421054E-2</v>
      </c>
      <c r="F243" s="244">
        <f t="shared" si="42"/>
        <v>1.8631578947368423E-2</v>
      </c>
      <c r="G243" s="244">
        <f t="shared" si="42"/>
        <v>1.2631578947368421E-2</v>
      </c>
      <c r="H243" s="244">
        <f t="shared" si="42"/>
        <v>6.6315789473684206E-3</v>
      </c>
      <c r="I243" s="244">
        <f t="shared" si="42"/>
        <v>3.9473684210526317E-3</v>
      </c>
      <c r="J243" s="244">
        <f t="shared" si="42"/>
        <v>2.9473684210526317E-3</v>
      </c>
      <c r="K243" s="244">
        <f t="shared" si="42"/>
        <v>1.9473684210526317E-3</v>
      </c>
      <c r="L243" s="244">
        <f t="shared" si="42"/>
        <v>9.4736842105263154E-4</v>
      </c>
      <c r="M243" s="244">
        <f t="shared" si="42"/>
        <v>0</v>
      </c>
      <c r="N243" s="2"/>
      <c r="O243" s="2"/>
      <c r="P243" s="2"/>
      <c r="Q243" s="2"/>
      <c r="R243" s="2"/>
    </row>
    <row r="244" spans="1:18" ht="12.75">
      <c r="B244" s="183">
        <v>200000</v>
      </c>
      <c r="C244" s="244">
        <f t="shared" ref="C244:M244" si="43">C152/$B244</f>
        <v>5.51525E-2</v>
      </c>
      <c r="D244" s="244">
        <f t="shared" si="43"/>
        <v>3.713493045387993E-2</v>
      </c>
      <c r="E244" s="244">
        <f t="shared" si="43"/>
        <v>2.71525E-2</v>
      </c>
      <c r="F244" s="244">
        <f t="shared" si="43"/>
        <v>1.7000000000000001E-2</v>
      </c>
      <c r="G244" s="244">
        <f t="shared" si="43"/>
        <v>1.0800000000000001E-2</v>
      </c>
      <c r="H244" s="244">
        <f t="shared" si="43"/>
        <v>4.7999999999999996E-3</v>
      </c>
      <c r="I244" s="244">
        <f t="shared" si="43"/>
        <v>3.4499999999999999E-3</v>
      </c>
      <c r="J244" s="244">
        <f t="shared" si="43"/>
        <v>2.4499999999999999E-3</v>
      </c>
      <c r="K244" s="244">
        <f t="shared" si="43"/>
        <v>1.4499999999999999E-3</v>
      </c>
      <c r="L244" s="244">
        <f t="shared" si="43"/>
        <v>4.4999999999999999E-4</v>
      </c>
      <c r="M244" s="244">
        <f t="shared" si="43"/>
        <v>0</v>
      </c>
      <c r="N244" s="2"/>
      <c r="O244" s="2"/>
      <c r="P244" s="2"/>
      <c r="Q244" s="2"/>
      <c r="R244" s="2"/>
    </row>
    <row r="245" spans="1:18" ht="12.75">
      <c r="B245" s="183">
        <v>210000</v>
      </c>
      <c r="C245" s="244">
        <f t="shared" ref="C245:M245" si="44">C153/$B245</f>
        <v>5.6335714285714288E-2</v>
      </c>
      <c r="D245" s="244">
        <f t="shared" si="44"/>
        <v>3.8595492574775146E-2</v>
      </c>
      <c r="E245" s="244">
        <f t="shared" si="44"/>
        <v>2.8621428571428572E-2</v>
      </c>
      <c r="F245" s="244">
        <f t="shared" si="44"/>
        <v>1.8571428571428572E-2</v>
      </c>
      <c r="G245" s="244">
        <f t="shared" si="44"/>
        <v>9.1428571428571435E-3</v>
      </c>
      <c r="H245" s="244">
        <f t="shared" si="44"/>
        <v>4.0000000000000001E-3</v>
      </c>
      <c r="I245" s="244">
        <f t="shared" si="44"/>
        <v>3.0000000000000001E-3</v>
      </c>
      <c r="J245" s="244">
        <f t="shared" si="44"/>
        <v>2E-3</v>
      </c>
      <c r="K245" s="244">
        <f t="shared" si="44"/>
        <v>1E-3</v>
      </c>
      <c r="L245" s="244">
        <f t="shared" si="44"/>
        <v>0</v>
      </c>
      <c r="M245" s="244">
        <f t="shared" si="44"/>
        <v>0</v>
      </c>
      <c r="N245" s="2"/>
      <c r="O245" s="2"/>
      <c r="P245" s="2"/>
      <c r="Q245" s="2"/>
      <c r="R245" s="2"/>
    </row>
    <row r="246" spans="1:18" ht="12.75">
      <c r="B246" s="183">
        <v>220000</v>
      </c>
      <c r="C246" s="244">
        <f t="shared" ref="C246:M246" si="45">C154/$B246</f>
        <v>5.8502272727272729E-2</v>
      </c>
      <c r="D246" s="244">
        <f t="shared" si="45"/>
        <v>3.9923276321043526E-2</v>
      </c>
      <c r="E246" s="244">
        <f t="shared" si="45"/>
        <v>0.03</v>
      </c>
      <c r="F246" s="244">
        <f t="shared" si="45"/>
        <v>0.02</v>
      </c>
      <c r="G246" s="244">
        <f t="shared" si="45"/>
        <v>0.01</v>
      </c>
      <c r="H246" s="244">
        <f t="shared" si="45"/>
        <v>3.5909090909090908E-3</v>
      </c>
      <c r="I246" s="244">
        <f t="shared" si="45"/>
        <v>2.5909090909090908E-3</v>
      </c>
      <c r="J246" s="244">
        <f t="shared" si="45"/>
        <v>1.590909090909091E-3</v>
      </c>
      <c r="K246" s="244">
        <f t="shared" si="45"/>
        <v>5.9090909090909094E-4</v>
      </c>
      <c r="L246" s="244">
        <f t="shared" si="45"/>
        <v>0</v>
      </c>
      <c r="M246" s="244">
        <f t="shared" si="45"/>
        <v>0</v>
      </c>
      <c r="N246" s="2"/>
      <c r="O246" s="2"/>
      <c r="P246" s="2"/>
      <c r="Q246" s="2"/>
      <c r="R246" s="2"/>
    </row>
    <row r="247" spans="1:18" ht="12.75">
      <c r="B247" s="183">
        <v>230000</v>
      </c>
      <c r="C247" s="244">
        <f t="shared" ref="C247:M247" si="46">C155/$B247</f>
        <v>6.074130434782609E-2</v>
      </c>
      <c r="D247" s="244">
        <f t="shared" si="46"/>
        <v>4.1983426698071168E-2</v>
      </c>
      <c r="E247" s="244">
        <f t="shared" si="46"/>
        <v>3.1304347826086959E-2</v>
      </c>
      <c r="F247" s="244">
        <f t="shared" si="46"/>
        <v>2.1304347826086957E-2</v>
      </c>
      <c r="G247" s="244">
        <f t="shared" si="46"/>
        <v>1.1304347826086957E-2</v>
      </c>
      <c r="H247" s="244">
        <f t="shared" si="46"/>
        <v>4.2608695652173916E-3</v>
      </c>
      <c r="I247" s="244">
        <f t="shared" si="46"/>
        <v>2.217391304347826E-3</v>
      </c>
      <c r="J247" s="244">
        <f t="shared" si="46"/>
        <v>1.217391304347826E-3</v>
      </c>
      <c r="K247" s="244">
        <f t="shared" si="46"/>
        <v>2.173913043478261E-4</v>
      </c>
      <c r="L247" s="244">
        <f t="shared" si="46"/>
        <v>0</v>
      </c>
      <c r="M247" s="244">
        <f t="shared" si="46"/>
        <v>0</v>
      </c>
      <c r="N247" s="2"/>
      <c r="O247" s="2"/>
      <c r="P247" s="2"/>
      <c r="Q247" s="2"/>
      <c r="R247" s="2"/>
    </row>
    <row r="248" spans="1:18" ht="12.75">
      <c r="B248" s="183">
        <v>240000</v>
      </c>
      <c r="C248" s="244">
        <f t="shared" ref="C248:M248" si="47">C156/$B248</f>
        <v>6.2793749999999995E-2</v>
      </c>
      <c r="D248" s="244">
        <f t="shared" si="47"/>
        <v>4.4246897877013178E-2</v>
      </c>
      <c r="E248" s="244">
        <f t="shared" si="47"/>
        <v>3.3000000000000002E-2</v>
      </c>
      <c r="F248" s="244">
        <f t="shared" si="47"/>
        <v>2.2499999999999999E-2</v>
      </c>
      <c r="G248" s="244">
        <f t="shared" si="47"/>
        <v>1.2500000000000001E-2</v>
      </c>
      <c r="H248" s="244">
        <f t="shared" si="47"/>
        <v>6.3749999999999996E-3</v>
      </c>
      <c r="I248" s="244">
        <f t="shared" si="47"/>
        <v>1.8749999999999999E-3</v>
      </c>
      <c r="J248" s="244">
        <f t="shared" si="47"/>
        <v>8.7500000000000002E-4</v>
      </c>
      <c r="K248" s="244">
        <f t="shared" si="47"/>
        <v>0</v>
      </c>
      <c r="L248" s="244">
        <f t="shared" si="47"/>
        <v>0</v>
      </c>
      <c r="M248" s="244">
        <f t="shared" si="47"/>
        <v>0</v>
      </c>
      <c r="N248" s="2"/>
      <c r="O248" s="2"/>
      <c r="P248" s="2"/>
      <c r="Q248" s="2"/>
      <c r="R248" s="2"/>
    </row>
    <row r="249" spans="1:18" ht="12.75">
      <c r="B249" s="3" t="s">
        <v>112</v>
      </c>
      <c r="C249" s="2"/>
      <c r="D249" s="2"/>
      <c r="E249" s="196" t="s">
        <v>578</v>
      </c>
      <c r="F249" s="2"/>
      <c r="G249" s="2"/>
      <c r="H249" s="2"/>
      <c r="I249" s="2"/>
      <c r="J249" s="197" t="s">
        <v>579</v>
      </c>
      <c r="K249" s="2"/>
      <c r="L249" s="2"/>
      <c r="M249" s="2"/>
      <c r="N249" s="2"/>
      <c r="O249" s="2"/>
      <c r="P249" s="2"/>
      <c r="Q249" s="2"/>
      <c r="R249" s="2"/>
    </row>
    <row r="250" spans="1:18" ht="12.75">
      <c r="E250" s="165" t="s">
        <v>989</v>
      </c>
    </row>
    <row r="252" spans="1:18" ht="18">
      <c r="A252" s="287" t="s">
        <v>918</v>
      </c>
      <c r="B252" s="287"/>
      <c r="C252" s="287"/>
      <c r="D252" s="287"/>
      <c r="E252" s="287"/>
      <c r="F252" s="287"/>
      <c r="G252" s="287"/>
      <c r="H252" s="287"/>
      <c r="I252" s="287"/>
      <c r="J252" s="287"/>
      <c r="K252" s="287"/>
      <c r="L252" s="287"/>
      <c r="M252" s="58"/>
      <c r="N252" s="58"/>
      <c r="O252" s="58"/>
      <c r="P252" s="58"/>
      <c r="Q252" s="58"/>
    </row>
    <row r="253" spans="1:18" ht="18">
      <c r="A253" s="287" t="s">
        <v>187</v>
      </c>
      <c r="B253" s="287"/>
      <c r="C253" s="287"/>
      <c r="D253" s="287"/>
      <c r="E253" s="287"/>
      <c r="F253" s="287"/>
      <c r="G253" s="287"/>
      <c r="H253" s="287"/>
      <c r="I253" s="287"/>
      <c r="J253" s="287"/>
      <c r="K253" s="287"/>
      <c r="L253" s="287"/>
    </row>
    <row r="254" spans="1:18" ht="12.75">
      <c r="A254" s="179" t="s">
        <v>257</v>
      </c>
      <c r="B254" s="2"/>
      <c r="C254" s="2"/>
      <c r="D254" s="2"/>
      <c r="E254" s="2"/>
      <c r="F254" s="2"/>
      <c r="G254" s="2"/>
      <c r="H254" s="2"/>
      <c r="I254" s="2"/>
      <c r="J254" s="2"/>
      <c r="K254" s="2"/>
      <c r="L254" s="2"/>
      <c r="M254" s="2"/>
      <c r="N254" s="2"/>
      <c r="O254" s="2"/>
      <c r="P254" s="2"/>
      <c r="Q254" s="2"/>
    </row>
    <row r="255" spans="1:18" ht="12.75">
      <c r="A255" s="143" t="s">
        <v>877</v>
      </c>
    </row>
    <row r="256" spans="1:18" ht="12.75">
      <c r="A256" s="143" t="s">
        <v>241</v>
      </c>
    </row>
    <row r="257" spans="1:22" ht="12.75">
      <c r="A257" s="143" t="s">
        <v>239</v>
      </c>
    </row>
    <row r="258" spans="1:22" ht="12.75">
      <c r="A258" s="143" t="s">
        <v>240</v>
      </c>
    </row>
    <row r="259" spans="1:22" ht="12.75">
      <c r="A259" s="321" t="s">
        <v>570</v>
      </c>
      <c r="G259" s="322" t="s">
        <v>571</v>
      </c>
      <c r="M259" s="143" t="s">
        <v>919</v>
      </c>
    </row>
    <row r="260" spans="1:22" ht="12.75">
      <c r="A260" s="35"/>
    </row>
    <row r="261" spans="1:22" ht="12.75">
      <c r="B261" s="23" t="s">
        <v>295</v>
      </c>
      <c r="C261" s="1"/>
      <c r="D261" s="1"/>
      <c r="E261" s="1"/>
      <c r="F261" s="1"/>
      <c r="G261" s="1"/>
      <c r="H261" s="1"/>
      <c r="I261" s="1"/>
      <c r="J261" s="1"/>
      <c r="K261" s="1"/>
      <c r="L261" s="1"/>
      <c r="M261" s="2"/>
      <c r="N261" s="2"/>
      <c r="O261" s="2"/>
      <c r="P261" s="2"/>
      <c r="Q261" s="2"/>
    </row>
    <row r="262" spans="1:22" ht="12.75">
      <c r="A262" s="186"/>
      <c r="B262" s="158" t="s">
        <v>250</v>
      </c>
      <c r="C262" s="130"/>
      <c r="D262" s="130"/>
      <c r="E262" s="130"/>
      <c r="F262" s="130"/>
      <c r="G262" s="130"/>
      <c r="H262" s="130"/>
      <c r="I262" s="130"/>
      <c r="J262" s="130"/>
      <c r="K262" s="130"/>
      <c r="L262" s="130"/>
      <c r="M262" s="130"/>
      <c r="N262" s="2"/>
      <c r="O262" s="2"/>
      <c r="P262" s="2"/>
      <c r="Q262" s="2"/>
    </row>
    <row r="263" spans="1:22" ht="12.75">
      <c r="A263" s="330" t="s">
        <v>257</v>
      </c>
      <c r="B263" s="2"/>
      <c r="C263" s="96" t="s">
        <v>111</v>
      </c>
      <c r="D263" s="2"/>
      <c r="E263" s="2"/>
      <c r="F263" s="2"/>
      <c r="G263" s="2"/>
      <c r="H263" s="2"/>
      <c r="I263" s="2"/>
      <c r="J263" s="2"/>
      <c r="K263" s="2"/>
      <c r="L263" s="2"/>
      <c r="M263" s="12"/>
      <c r="N263" s="2"/>
      <c r="O263" s="2"/>
      <c r="P263" s="2"/>
      <c r="Q263" s="2"/>
    </row>
    <row r="264" spans="1:22" ht="12.75">
      <c r="B264" s="202">
        <f>M114</f>
        <v>0.11315915356885327</v>
      </c>
      <c r="C264" s="20">
        <v>0</v>
      </c>
      <c r="D264" s="20">
        <v>0.05</v>
      </c>
      <c r="E264" s="20">
        <v>0.1</v>
      </c>
      <c r="F264" s="20">
        <v>0.15</v>
      </c>
      <c r="G264" s="20">
        <v>0.2</v>
      </c>
      <c r="H264" s="20">
        <v>0.25</v>
      </c>
      <c r="I264" s="20">
        <v>0.3</v>
      </c>
      <c r="J264" s="20">
        <v>0.35</v>
      </c>
      <c r="K264" s="20">
        <v>0.4</v>
      </c>
      <c r="L264" s="20">
        <v>0.45</v>
      </c>
      <c r="M264" s="20">
        <v>0.5</v>
      </c>
      <c r="N264" s="2"/>
      <c r="O264" s="2"/>
      <c r="P264" s="2"/>
      <c r="Q264" s="2"/>
    </row>
    <row r="265" spans="1:22" ht="12.75">
      <c r="A265" s="173" t="s">
        <v>242</v>
      </c>
      <c r="B265" s="183">
        <v>1E-3</v>
      </c>
      <c r="C265" s="244">
        <f t="dataTable" ref="C265:M289" dt2D="1" dtr="1" r1="C110" r2="F110" ca="1"/>
        <v>0</v>
      </c>
      <c r="D265" s="244">
        <v>0</v>
      </c>
      <c r="E265" s="244">
        <v>1.7670410407335866E-16</v>
      </c>
      <c r="F265" s="244">
        <v>-1.7670410407335866E-16</v>
      </c>
      <c r="G265" s="244">
        <v>0</v>
      </c>
      <c r="H265" s="244">
        <v>0</v>
      </c>
      <c r="I265" s="244">
        <v>0</v>
      </c>
      <c r="J265" s="244">
        <v>0</v>
      </c>
      <c r="K265" s="244">
        <v>-1.7670410407335866E-16</v>
      </c>
      <c r="L265" s="244">
        <v>0</v>
      </c>
      <c r="M265" s="244">
        <v>0</v>
      </c>
      <c r="N265" s="2"/>
      <c r="O265" s="188" t="s">
        <v>299</v>
      </c>
      <c r="P265" s="161"/>
      <c r="Q265" s="161"/>
      <c r="R265" s="161"/>
      <c r="S265" s="161"/>
      <c r="T265" s="161"/>
      <c r="U265" s="161"/>
      <c r="V265" s="161"/>
    </row>
    <row r="266" spans="1:22" ht="12.75">
      <c r="A266" s="173" t="s">
        <v>249</v>
      </c>
      <c r="B266" s="183">
        <v>10000</v>
      </c>
      <c r="C266" s="244">
        <v>0.22401171303074666</v>
      </c>
      <c r="D266" s="244">
        <v>7.7058958179470186E-2</v>
      </c>
      <c r="E266" s="244">
        <v>-6.9893796671806285E-2</v>
      </c>
      <c r="F266" s="244">
        <v>-0.21684655152308274</v>
      </c>
      <c r="G266" s="244">
        <v>-0.29498525073746318</v>
      </c>
      <c r="H266" s="244">
        <v>-0.36873156342182895</v>
      </c>
      <c r="I266" s="244">
        <v>-0.44247787610619471</v>
      </c>
      <c r="J266" s="244">
        <v>-0.47492625368731578</v>
      </c>
      <c r="K266" s="244">
        <v>-0.47492625368731556</v>
      </c>
      <c r="L266" s="244">
        <v>-0.47492625368731556</v>
      </c>
      <c r="M266" s="244">
        <v>-0.47492625368731556</v>
      </c>
      <c r="N266" s="2"/>
      <c r="O266" s="195" t="s">
        <v>269</v>
      </c>
      <c r="P266" s="161"/>
      <c r="Q266" s="161"/>
      <c r="R266" s="161"/>
      <c r="S266" s="161"/>
      <c r="T266" s="161"/>
      <c r="U266" s="161"/>
      <c r="V266" s="161"/>
    </row>
    <row r="267" spans="1:22" ht="12.75">
      <c r="A267" s="174">
        <f>InflateFactr</f>
        <v>1</v>
      </c>
      <c r="B267" s="183">
        <v>20000</v>
      </c>
      <c r="C267" s="244">
        <v>11.898785425101215</v>
      </c>
      <c r="D267" s="244">
        <v>9.4915684377724432</v>
      </c>
      <c r="E267" s="244">
        <v>7.0843514504436715</v>
      </c>
      <c r="F267" s="244">
        <v>4.6771344631149008</v>
      </c>
      <c r="G267" s="244">
        <v>2.26991747578613</v>
      </c>
      <c r="H267" s="244">
        <v>-0.44846542045841548</v>
      </c>
      <c r="I267" s="244">
        <v>-3.8929021041731002</v>
      </c>
      <c r="J267" s="244">
        <v>-7.1074676498657405</v>
      </c>
      <c r="K267" s="244">
        <v>-9.5070355243893054</v>
      </c>
      <c r="L267" s="244">
        <v>-9.9945287816906863</v>
      </c>
      <c r="M267" s="244">
        <v>-9.9945287816906863</v>
      </c>
      <c r="N267" s="158"/>
      <c r="O267" s="158" t="s">
        <v>250</v>
      </c>
    </row>
    <row r="268" spans="1:22" ht="12.75">
      <c r="A268" s="160" t="s">
        <v>251</v>
      </c>
      <c r="B268" s="183">
        <v>30000</v>
      </c>
      <c r="C268" s="244">
        <v>2.2825000000000002</v>
      </c>
      <c r="D268" s="244">
        <v>1.790759587020649</v>
      </c>
      <c r="E268" s="244">
        <v>1.299019174041298</v>
      </c>
      <c r="F268" s="244">
        <v>0.80727876106194685</v>
      </c>
      <c r="G268" s="244">
        <v>0.31553834808259579</v>
      </c>
      <c r="H268" s="244">
        <v>-8.4166666666666667E-2</v>
      </c>
      <c r="I268" s="244">
        <v>-0.29941434846266474</v>
      </c>
      <c r="J268" s="244">
        <v>-0.359077598828697</v>
      </c>
      <c r="K268" s="244">
        <v>-0.41874084919472909</v>
      </c>
      <c r="L268" s="244">
        <v>-0.22840409956076135</v>
      </c>
      <c r="M268" s="244">
        <v>-7.6134699853587146E-2</v>
      </c>
      <c r="N268" s="2"/>
      <c r="O268" s="8"/>
      <c r="P268" s="96" t="s">
        <v>267</v>
      </c>
    </row>
    <row r="269" spans="1:22" ht="12.75">
      <c r="B269" s="183">
        <v>40000</v>
      </c>
      <c r="C269" s="244">
        <v>0.98093750000000002</v>
      </c>
      <c r="D269" s="244">
        <v>0.73506729351032452</v>
      </c>
      <c r="E269" s="244">
        <v>0.48919708702064896</v>
      </c>
      <c r="F269" s="244">
        <v>0.24332688053097343</v>
      </c>
      <c r="G269" s="244">
        <v>5.5937500000000001E-2</v>
      </c>
      <c r="H269" s="244">
        <v>-2.1258693265007338E-2</v>
      </c>
      <c r="I269" s="244">
        <v>-7.6090318448023456E-2</v>
      </c>
      <c r="J269" s="244">
        <v>-5.9219436310395676E-3</v>
      </c>
      <c r="K269" s="244">
        <v>3.09375E-2</v>
      </c>
      <c r="L269" s="244">
        <v>5.9375000000000001E-3</v>
      </c>
      <c r="M269" s="244">
        <v>0</v>
      </c>
      <c r="N269" s="2"/>
      <c r="O269" s="199">
        <f>M114</f>
        <v>0.11315915356885327</v>
      </c>
      <c r="P269" s="193">
        <v>0</v>
      </c>
      <c r="Q269" s="193">
        <v>0.1</v>
      </c>
      <c r="R269" s="193">
        <v>0.2</v>
      </c>
      <c r="S269" s="193">
        <v>0.3</v>
      </c>
      <c r="T269" s="193">
        <v>0.4</v>
      </c>
      <c r="U269" s="193">
        <v>0.5</v>
      </c>
    </row>
    <row r="270" spans="1:22" ht="12.75">
      <c r="B270" s="183">
        <v>50000</v>
      </c>
      <c r="C270" s="244">
        <v>0.595290251916758</v>
      </c>
      <c r="D270" s="244">
        <v>0.41575742498015666</v>
      </c>
      <c r="E270" s="244">
        <v>0.23622459804355528</v>
      </c>
      <c r="F270" s="244">
        <v>7.685286600949251E-2</v>
      </c>
      <c r="G270" s="244">
        <v>9.8525340547603087E-3</v>
      </c>
      <c r="H270" s="244">
        <v>-1.1930324786434496E-2</v>
      </c>
      <c r="I270" s="244">
        <v>3.9306166500154727E-2</v>
      </c>
      <c r="J270" s="244">
        <v>2.9390288426433004E-2</v>
      </c>
      <c r="K270" s="244">
        <v>1.113545089448704E-2</v>
      </c>
      <c r="L270" s="244">
        <v>0</v>
      </c>
      <c r="M270" s="244">
        <v>0</v>
      </c>
      <c r="N270" s="226">
        <v>2018</v>
      </c>
      <c r="O270" s="194">
        <v>20000</v>
      </c>
      <c r="P270" s="246">
        <f t="dataTable" ref="P270:U276" dt2D="1" dtr="1" r1="C110" r2="F110" ca="1"/>
        <v>11.898785425101215</v>
      </c>
      <c r="Q270" s="246">
        <v>7.0843514504436715</v>
      </c>
      <c r="R270" s="246">
        <v>2.26991747578613</v>
      </c>
      <c r="S270" s="246">
        <v>-3.8929021041731002</v>
      </c>
      <c r="T270" s="246">
        <v>-9.5070355243893054</v>
      </c>
      <c r="U270" s="246">
        <v>-9.9945287816906863</v>
      </c>
      <c r="V270" s="128"/>
    </row>
    <row r="271" spans="1:22" ht="12.75">
      <c r="B271" s="183">
        <v>60000</v>
      </c>
      <c r="C271" s="244">
        <v>0.65003808073114999</v>
      </c>
      <c r="D271" s="244">
        <v>0.42406994273287107</v>
      </c>
      <c r="E271" s="244">
        <v>0.19810180473459191</v>
      </c>
      <c r="F271" s="244">
        <v>2.5603298025488996E-2</v>
      </c>
      <c r="G271" s="244">
        <v>-1.5421302238344071E-2</v>
      </c>
      <c r="H271" s="244">
        <v>2.7331706027906525E-2</v>
      </c>
      <c r="I271" s="244">
        <v>1.7897943640517899E-2</v>
      </c>
      <c r="J271" s="244">
        <v>2.6656511805026656E-3</v>
      </c>
      <c r="K271" s="244">
        <v>0</v>
      </c>
      <c r="L271" s="244">
        <v>0</v>
      </c>
      <c r="M271" s="244">
        <v>0</v>
      </c>
      <c r="N271" s="2"/>
      <c r="O271" s="183">
        <v>40000</v>
      </c>
      <c r="P271" s="244">
        <v>0.98093750000000002</v>
      </c>
      <c r="Q271" s="244">
        <v>0.48919708702064896</v>
      </c>
      <c r="R271" s="244">
        <v>5.5937500000000001E-2</v>
      </c>
      <c r="S271" s="244">
        <v>-7.6090318448023456E-2</v>
      </c>
      <c r="T271" s="244">
        <v>3.09375E-2</v>
      </c>
      <c r="U271" s="244">
        <v>0</v>
      </c>
      <c r="V271" s="128"/>
    </row>
    <row r="272" spans="1:22" ht="12.75">
      <c r="B272" s="183">
        <v>70000</v>
      </c>
      <c r="C272" s="244">
        <v>0.69283907374975673</v>
      </c>
      <c r="D272" s="244">
        <v>0.49076929788459017</v>
      </c>
      <c r="E272" s="244">
        <v>0.29198287604592332</v>
      </c>
      <c r="F272" s="244">
        <v>0.17222289174990887</v>
      </c>
      <c r="G272" s="244">
        <v>0.11315915356885327</v>
      </c>
      <c r="H272" s="244">
        <v>5.0690795874683788E-2</v>
      </c>
      <c r="I272" s="244">
        <v>2.0431990659661413E-3</v>
      </c>
      <c r="J272" s="244">
        <v>0</v>
      </c>
      <c r="K272" s="244">
        <v>0</v>
      </c>
      <c r="L272" s="244">
        <v>0</v>
      </c>
      <c r="M272" s="244">
        <v>0</v>
      </c>
      <c r="N272" s="2"/>
      <c r="O272" s="183">
        <v>60000</v>
      </c>
      <c r="P272" s="244">
        <v>0.65003808073114999</v>
      </c>
      <c r="Q272" s="244">
        <v>0.19810180473459191</v>
      </c>
      <c r="R272" s="244">
        <v>-1.5421302238344071E-2</v>
      </c>
      <c r="S272" s="244">
        <v>1.7897943640517899E-2</v>
      </c>
      <c r="T272" s="244">
        <v>0</v>
      </c>
      <c r="U272" s="244">
        <v>0</v>
      </c>
    </row>
    <row r="273" spans="1:22" ht="12.75">
      <c r="B273" s="183">
        <v>80000</v>
      </c>
      <c r="C273" s="244">
        <v>0.71943524215175891</v>
      </c>
      <c r="D273" s="244">
        <v>0.53221570267124751</v>
      </c>
      <c r="E273" s="244">
        <v>0.35975705947310299</v>
      </c>
      <c r="F273" s="244">
        <v>0.26333104440497906</v>
      </c>
      <c r="G273" s="244">
        <v>0.22724404480201923</v>
      </c>
      <c r="H273" s="244">
        <v>0.15152232213282851</v>
      </c>
      <c r="I273" s="244">
        <v>8.3609402113898085E-2</v>
      </c>
      <c r="J273" s="244">
        <v>2.0507966556239154E-2</v>
      </c>
      <c r="K273" s="244">
        <v>0</v>
      </c>
      <c r="L273" s="244">
        <v>0</v>
      </c>
      <c r="M273" s="244">
        <v>0</v>
      </c>
      <c r="N273" s="2"/>
      <c r="O273" s="183">
        <v>80000</v>
      </c>
      <c r="P273" s="244">
        <v>0.71943524215175891</v>
      </c>
      <c r="Q273" s="244">
        <v>0.35975705947310299</v>
      </c>
      <c r="R273" s="244">
        <v>0.22724404480201923</v>
      </c>
      <c r="S273" s="244">
        <v>8.3609402113898085E-2</v>
      </c>
      <c r="T273" s="244">
        <v>0</v>
      </c>
      <c r="U273" s="244">
        <v>0</v>
      </c>
    </row>
    <row r="274" spans="1:22" ht="12.75">
      <c r="B274" s="183">
        <v>90000</v>
      </c>
      <c r="C274" s="244">
        <v>0.73756466374850771</v>
      </c>
      <c r="D274" s="244">
        <v>0.56046786797150394</v>
      </c>
      <c r="E274" s="244">
        <v>0.41130805026162648</v>
      </c>
      <c r="F274" s="244">
        <v>0.34533194591637401</v>
      </c>
      <c r="G274" s="244">
        <v>0.29188221249502588</v>
      </c>
      <c r="H274" s="244">
        <v>0.22284122562674094</v>
      </c>
      <c r="I274" s="244">
        <v>0.1631516116195782</v>
      </c>
      <c r="J274" s="244">
        <v>0.10346199761241544</v>
      </c>
      <c r="K274" s="244">
        <v>4.3772383605252686E-2</v>
      </c>
      <c r="L274" s="244">
        <v>0</v>
      </c>
      <c r="M274" s="244">
        <v>0</v>
      </c>
      <c r="N274" s="2"/>
      <c r="O274" s="183">
        <v>120000</v>
      </c>
      <c r="P274" s="244">
        <v>0.55469651511654738</v>
      </c>
      <c r="Q274" s="244">
        <v>0.31381302334665462</v>
      </c>
      <c r="R274" s="244">
        <v>0.20770828525271176</v>
      </c>
      <c r="S274" s="244">
        <v>0.11308562197092084</v>
      </c>
      <c r="T274" s="244">
        <v>2.0770828525271175E-2</v>
      </c>
      <c r="U274" s="244">
        <v>0</v>
      </c>
    </row>
    <row r="275" spans="1:22" ht="12.75">
      <c r="A275" s="226">
        <v>2018</v>
      </c>
      <c r="B275" s="183">
        <v>100000</v>
      </c>
      <c r="C275" s="244">
        <v>0.76330243734981118</v>
      </c>
      <c r="D275" s="244">
        <v>0.58210540954815171</v>
      </c>
      <c r="E275" s="244">
        <v>0.45279621132577969</v>
      </c>
      <c r="F275" s="244">
        <v>0.40481286074424122</v>
      </c>
      <c r="G275" s="244">
        <v>0.33876873784185835</v>
      </c>
      <c r="H275" s="244">
        <v>0.27806385169927911</v>
      </c>
      <c r="I275" s="244">
        <v>0.22084906739901591</v>
      </c>
      <c r="J275" s="244">
        <v>0.16363428309875272</v>
      </c>
      <c r="K275" s="244">
        <v>0.10641949879848953</v>
      </c>
      <c r="L275" s="244">
        <v>4.9204714498226339E-2</v>
      </c>
      <c r="M275" s="244">
        <v>0</v>
      </c>
      <c r="N275" s="2"/>
      <c r="O275" s="194">
        <v>200000</v>
      </c>
      <c r="P275" s="244">
        <v>0.35791232681138258</v>
      </c>
      <c r="Q275" s="244">
        <v>0.17620623641260261</v>
      </c>
      <c r="R275" s="244">
        <v>7.008663486810085E-2</v>
      </c>
      <c r="S275" s="244">
        <v>2.2388786138421105E-2</v>
      </c>
      <c r="T275" s="244">
        <v>9.4097796813653913E-3</v>
      </c>
      <c r="U275" s="244">
        <v>0</v>
      </c>
      <c r="V275" s="128"/>
    </row>
    <row r="276" spans="1:22" ht="12.75">
      <c r="B276" s="183">
        <v>110000</v>
      </c>
      <c r="C276" s="244">
        <v>0.64918047967404391</v>
      </c>
      <c r="D276" s="244">
        <v>0.48788509041998585</v>
      </c>
      <c r="E276" s="244">
        <v>0.3743977026233517</v>
      </c>
      <c r="F276" s="244">
        <v>0.32600240763033617</v>
      </c>
      <c r="G276" s="244">
        <v>0.26576534864339291</v>
      </c>
      <c r="H276" s="244">
        <v>0.21483470691730716</v>
      </c>
      <c r="I276" s="244">
        <v>0.16390406519122142</v>
      </c>
      <c r="J276" s="244">
        <v>0.11297342346513566</v>
      </c>
      <c r="K276" s="244">
        <v>6.204278173904991E-2</v>
      </c>
      <c r="L276" s="244">
        <v>1.1112140012964164E-2</v>
      </c>
      <c r="M276" s="244">
        <v>0</v>
      </c>
      <c r="N276" s="2"/>
      <c r="O276" s="183">
        <v>600000</v>
      </c>
      <c r="P276" s="244">
        <v>0.19787356434543305</v>
      </c>
      <c r="Q276" s="244">
        <v>9.5241830578053202E-2</v>
      </c>
      <c r="R276" s="244">
        <v>4.3927597905594883E-2</v>
      </c>
      <c r="S276" s="244">
        <v>6.2753711293706983E-3</v>
      </c>
      <c r="T276" s="244">
        <v>0</v>
      </c>
      <c r="U276" s="244">
        <v>0</v>
      </c>
      <c r="V276" s="128"/>
    </row>
    <row r="277" spans="1:22" ht="12.75">
      <c r="B277" s="183">
        <v>120000</v>
      </c>
      <c r="C277" s="244">
        <v>0.55469651511654738</v>
      </c>
      <c r="D277" s="244">
        <v>0.40851780974302321</v>
      </c>
      <c r="E277" s="244">
        <v>0.31381302334665462</v>
      </c>
      <c r="F277" s="244">
        <v>0.26852065543503345</v>
      </c>
      <c r="G277" s="244">
        <v>0.20770828525271176</v>
      </c>
      <c r="H277" s="244">
        <v>0.15924301869374569</v>
      </c>
      <c r="I277" s="244">
        <v>0.11308562197092084</v>
      </c>
      <c r="J277" s="244">
        <v>6.692822524809601E-2</v>
      </c>
      <c r="K277" s="244">
        <v>2.0770828525271175E-2</v>
      </c>
      <c r="L277" s="244">
        <v>0</v>
      </c>
      <c r="M277" s="244">
        <v>0</v>
      </c>
      <c r="N277" s="2"/>
      <c r="O277" s="3" t="s">
        <v>268</v>
      </c>
      <c r="V277" s="128"/>
    </row>
    <row r="278" spans="1:22" ht="12.75">
      <c r="B278" s="183">
        <v>130000</v>
      </c>
      <c r="C278" s="244">
        <v>0.48756497137969601</v>
      </c>
      <c r="D278" s="244">
        <v>0.35212677980483492</v>
      </c>
      <c r="E278" s="244">
        <v>0.27734654847929147</v>
      </c>
      <c r="F278" s="244">
        <v>0.2289953286400421</v>
      </c>
      <c r="G278" s="244">
        <v>0.17501151391538916</v>
      </c>
      <c r="H278" s="244">
        <v>0.12369234818080137</v>
      </c>
      <c r="I278" s="244">
        <v>7.6978748601881697E-2</v>
      </c>
      <c r="J278" s="244">
        <v>3.4212777156391865E-2</v>
      </c>
      <c r="K278" s="244">
        <v>0</v>
      </c>
      <c r="L278" s="244">
        <v>0</v>
      </c>
      <c r="M278" s="244">
        <v>0</v>
      </c>
      <c r="N278" s="2"/>
      <c r="O278" s="196" t="s">
        <v>271</v>
      </c>
      <c r="R278" s="128"/>
      <c r="S278" s="128"/>
    </row>
    <row r="279" spans="1:22" ht="12.75">
      <c r="B279" s="183">
        <v>140000</v>
      </c>
      <c r="C279" s="244">
        <v>0.43741019598827519</v>
      </c>
      <c r="D279" s="244">
        <v>0.31096614747974022</v>
      </c>
      <c r="E279" s="244">
        <v>0.25010201104605645</v>
      </c>
      <c r="F279" s="244">
        <v>0.19946548652221391</v>
      </c>
      <c r="G279" s="244">
        <v>0.15058336686016438</v>
      </c>
      <c r="H279" s="244">
        <v>0.10230473015690557</v>
      </c>
      <c r="I279" s="244">
        <v>5.4026093453646763E-2</v>
      </c>
      <c r="J279" s="244">
        <v>9.7706764756595212E-3</v>
      </c>
      <c r="K279" s="244">
        <v>0</v>
      </c>
      <c r="L279" s="244">
        <v>0</v>
      </c>
      <c r="M279" s="244">
        <v>0</v>
      </c>
      <c r="N279" s="2"/>
      <c r="O279" s="197" t="s">
        <v>270</v>
      </c>
    </row>
    <row r="280" spans="1:22" ht="12.75">
      <c r="B280" s="183">
        <v>150000</v>
      </c>
      <c r="C280" s="244">
        <v>0.39851523036889636</v>
      </c>
      <c r="D280" s="244">
        <v>0.28014184397163122</v>
      </c>
      <c r="E280" s="244">
        <v>0.22897390632399225</v>
      </c>
      <c r="F280" s="244">
        <v>0.17756007959589776</v>
      </c>
      <c r="G280" s="244">
        <v>0.13163936935557938</v>
      </c>
      <c r="H280" s="244">
        <v>8.5718659115260984E-2</v>
      </c>
      <c r="I280" s="244">
        <v>3.9797948874942597E-2</v>
      </c>
      <c r="J280" s="244">
        <v>3.0613806826878922E-3</v>
      </c>
      <c r="K280" s="244">
        <v>0</v>
      </c>
      <c r="L280" s="244">
        <v>0</v>
      </c>
      <c r="M280" s="244">
        <v>0</v>
      </c>
      <c r="N280" s="2"/>
      <c r="O280" s="165" t="s">
        <v>991</v>
      </c>
      <c r="Q280" s="128"/>
      <c r="R280" s="128"/>
      <c r="S280" s="128"/>
      <c r="T280" s="128"/>
      <c r="U280" s="128"/>
      <c r="V280" s="128"/>
    </row>
    <row r="281" spans="1:22" ht="12.75">
      <c r="B281" s="183">
        <v>160000</v>
      </c>
      <c r="C281" s="244">
        <v>0.36747098490756458</v>
      </c>
      <c r="D281" s="244">
        <v>0.2555392449194917</v>
      </c>
      <c r="E281" s="244">
        <v>0.20966558098995366</v>
      </c>
      <c r="F281" s="244">
        <v>0.16055782375338318</v>
      </c>
      <c r="G281" s="244">
        <v>0.11651910638102665</v>
      </c>
      <c r="H281" s="244">
        <v>7.2480389008670126E-2</v>
      </c>
      <c r="I281" s="244">
        <v>2.8441671636313594E-2</v>
      </c>
      <c r="J281" s="244">
        <v>8.7159961466122295E-3</v>
      </c>
      <c r="K281" s="244">
        <v>1.3762099178861416E-3</v>
      </c>
      <c r="L281" s="244">
        <v>0</v>
      </c>
      <c r="M281" s="244">
        <v>0</v>
      </c>
      <c r="N281" s="2"/>
      <c r="O281" s="198" t="s">
        <v>250</v>
      </c>
      <c r="P281" s="128"/>
      <c r="Q281" s="177"/>
      <c r="R281" s="177"/>
    </row>
    <row r="282" spans="1:22" ht="12.75">
      <c r="B282" s="183">
        <v>170000</v>
      </c>
      <c r="C282" s="244">
        <v>0.34378515771490481</v>
      </c>
      <c r="D282" s="244">
        <v>0.23554248264492719</v>
      </c>
      <c r="E282" s="244">
        <v>0.19294553939747489</v>
      </c>
      <c r="F282" s="244">
        <v>0.14667277803241802</v>
      </c>
      <c r="G282" s="244">
        <v>0.10417100712529689</v>
      </c>
      <c r="H282" s="244">
        <v>6.1669236218175758E-2</v>
      </c>
      <c r="I282" s="244">
        <v>2.0417517396558189E-2</v>
      </c>
      <c r="J282" s="244">
        <v>1.3333888912038001E-2</v>
      </c>
      <c r="K282" s="244">
        <v>6.2502604275178134E-3</v>
      </c>
      <c r="L282" s="244">
        <v>0</v>
      </c>
      <c r="M282" s="244">
        <v>0</v>
      </c>
      <c r="N282" s="2"/>
      <c r="O282" s="175">
        <f>InflateFactr</f>
        <v>1</v>
      </c>
      <c r="P282" s="176" t="s">
        <v>254</v>
      </c>
      <c r="Q282" s="2"/>
    </row>
    <row r="283" spans="1:22" ht="12.75">
      <c r="B283" s="183">
        <v>180000</v>
      </c>
      <c r="C283" s="244">
        <v>0.35308599564868887</v>
      </c>
      <c r="D283" s="244">
        <v>0.22485023821223718</v>
      </c>
      <c r="E283" s="244">
        <v>0.17903355089888928</v>
      </c>
      <c r="F283" s="244">
        <v>0.13511966105576548</v>
      </c>
      <c r="G283" s="244">
        <v>9.3896713615023469E-2</v>
      </c>
      <c r="H283" s="244">
        <v>5.2673766174281461E-2</v>
      </c>
      <c r="I283" s="244">
        <v>2.4046719340432839E-2</v>
      </c>
      <c r="J283" s="244">
        <v>1.7176228100309172E-2</v>
      </c>
      <c r="K283" s="244">
        <v>1.0305736860185504E-2</v>
      </c>
      <c r="L283" s="244">
        <v>3.4352456200618343E-3</v>
      </c>
      <c r="M283" s="244">
        <v>0</v>
      </c>
      <c r="N283" s="2"/>
      <c r="O283" s="2"/>
      <c r="P283" s="2"/>
      <c r="Q283" s="2"/>
    </row>
    <row r="284" spans="1:22" ht="12.75">
      <c r="B284" s="183">
        <v>190000</v>
      </c>
      <c r="C284" s="244">
        <v>0.35998803617298286</v>
      </c>
      <c r="D284" s="244">
        <v>0.23747910696538205</v>
      </c>
      <c r="E284" s="244">
        <v>0.17067806749005945</v>
      </c>
      <c r="F284" s="244">
        <v>0.12456455188430275</v>
      </c>
      <c r="G284" s="244">
        <v>8.4450543650374743E-2</v>
      </c>
      <c r="H284" s="244">
        <v>4.4336535416446742E-2</v>
      </c>
      <c r="I284" s="244">
        <v>2.6390794890742111E-2</v>
      </c>
      <c r="J284" s="244">
        <v>1.9705126851754108E-2</v>
      </c>
      <c r="K284" s="244">
        <v>1.3019458812766107E-2</v>
      </c>
      <c r="L284" s="244">
        <v>6.3337907737781064E-3</v>
      </c>
      <c r="M284" s="244">
        <v>0</v>
      </c>
      <c r="N284" s="2"/>
      <c r="O284" s="2"/>
      <c r="P284" s="2"/>
      <c r="Q284" s="2"/>
    </row>
    <row r="285" spans="1:22" ht="12.75">
      <c r="B285" s="183">
        <v>200000</v>
      </c>
      <c r="C285" s="244">
        <v>0.35791232681138258</v>
      </c>
      <c r="D285" s="244">
        <v>0.24098725107161123</v>
      </c>
      <c r="E285" s="244">
        <v>0.17620623641260261</v>
      </c>
      <c r="F285" s="244">
        <v>0.11032155488497355</v>
      </c>
      <c r="G285" s="244">
        <v>7.008663486810085E-2</v>
      </c>
      <c r="H285" s="244">
        <v>3.1149615496933708E-2</v>
      </c>
      <c r="I285" s="244">
        <v>2.2388786138421105E-2</v>
      </c>
      <c r="J285" s="244">
        <v>1.5899282909893248E-2</v>
      </c>
      <c r="K285" s="244">
        <v>9.4097796813653913E-3</v>
      </c>
      <c r="L285" s="244">
        <v>2.9202764528375351E-3</v>
      </c>
      <c r="M285" s="244">
        <v>0</v>
      </c>
      <c r="N285" s="2"/>
      <c r="O285" s="2"/>
      <c r="P285" s="2"/>
      <c r="Q285" s="2"/>
    </row>
    <row r="286" spans="1:22" ht="12.75">
      <c r="B286" s="183">
        <v>210000</v>
      </c>
      <c r="C286" s="244">
        <v>0.35613654836087782</v>
      </c>
      <c r="D286" s="244">
        <v>0.24398848372024387</v>
      </c>
      <c r="E286" s="244">
        <v>0.18093560913934797</v>
      </c>
      <c r="F286" s="244">
        <v>0.11740269123092206</v>
      </c>
      <c r="G286" s="244">
        <v>5.7798247990607787E-2</v>
      </c>
      <c r="H286" s="244">
        <v>2.5286733495890907E-2</v>
      </c>
      <c r="I286" s="244">
        <v>1.8965050121918181E-2</v>
      </c>
      <c r="J286" s="244">
        <v>1.2643366747945453E-2</v>
      </c>
      <c r="K286" s="244">
        <v>6.3216833739727267E-3</v>
      </c>
      <c r="L286" s="244">
        <v>0</v>
      </c>
      <c r="M286" s="244">
        <v>0</v>
      </c>
      <c r="N286" s="2"/>
      <c r="O286" s="2"/>
      <c r="P286" s="2"/>
      <c r="Q286" s="2"/>
    </row>
    <row r="287" spans="1:22" ht="12.75">
      <c r="B287" s="183">
        <v>220000</v>
      </c>
      <c r="C287" s="244">
        <v>0.36133804991717905</v>
      </c>
      <c r="D287" s="244">
        <v>0.24658527164236993</v>
      </c>
      <c r="E287" s="244">
        <v>0.18529436536679861</v>
      </c>
      <c r="F287" s="244">
        <v>0.12352957691119908</v>
      </c>
      <c r="G287" s="244">
        <v>6.1764788455599538E-2</v>
      </c>
      <c r="H287" s="244">
        <v>2.2179174036328925E-2</v>
      </c>
      <c r="I287" s="244">
        <v>1.6002695190768971E-2</v>
      </c>
      <c r="J287" s="244">
        <v>9.8262163452090181E-3</v>
      </c>
      <c r="K287" s="244">
        <v>3.6497374996490636E-3</v>
      </c>
      <c r="L287" s="244">
        <v>0</v>
      </c>
      <c r="M287" s="244">
        <v>0</v>
      </c>
      <c r="N287" s="2"/>
      <c r="O287" s="2"/>
      <c r="P287" s="2"/>
      <c r="Q287" s="2"/>
    </row>
    <row r="288" spans="1:22" ht="12.75">
      <c r="B288" s="183">
        <v>230000</v>
      </c>
      <c r="C288" s="244">
        <v>0.3674610063389358</v>
      </c>
      <c r="D288" s="244">
        <v>0.25398322261386069</v>
      </c>
      <c r="E288" s="244">
        <v>0.18937899471316974</v>
      </c>
      <c r="F288" s="244">
        <v>0.12888292695757383</v>
      </c>
      <c r="G288" s="244">
        <v>6.8386859201977956E-2</v>
      </c>
      <c r="H288" s="244">
        <v>2.577658539151477E-2</v>
      </c>
      <c r="I288" s="244">
        <v>1.3414345458849522E-2</v>
      </c>
      <c r="J288" s="244">
        <v>7.3647386832899342E-3</v>
      </c>
      <c r="K288" s="244">
        <v>1.3151319077303453E-3</v>
      </c>
      <c r="L288" s="244">
        <v>0</v>
      </c>
      <c r="M288" s="244">
        <v>0</v>
      </c>
      <c r="N288" s="2"/>
      <c r="O288" s="2"/>
      <c r="P288" s="2"/>
      <c r="Q288" s="2"/>
    </row>
    <row r="289" spans="1:17" ht="12.75">
      <c r="B289" s="183">
        <v>240000</v>
      </c>
      <c r="C289" s="244">
        <v>0.37285682476063237</v>
      </c>
      <c r="D289" s="244">
        <v>0.26272929786692306</v>
      </c>
      <c r="E289" s="244">
        <v>0.1959474504564685</v>
      </c>
      <c r="F289" s="244">
        <v>0.13360053440213762</v>
      </c>
      <c r="G289" s="244">
        <v>7.4222519112298671E-2</v>
      </c>
      <c r="H289" s="244">
        <v>3.785348474727232E-2</v>
      </c>
      <c r="I289" s="244">
        <v>1.1133377866844801E-2</v>
      </c>
      <c r="J289" s="244">
        <v>5.1955763378609071E-3</v>
      </c>
      <c r="K289" s="244">
        <v>0</v>
      </c>
      <c r="L289" s="244">
        <v>0</v>
      </c>
      <c r="M289" s="244">
        <v>0</v>
      </c>
      <c r="N289" s="2"/>
      <c r="O289" s="2"/>
      <c r="P289" s="2"/>
      <c r="Q289" s="2"/>
    </row>
    <row r="290" spans="1:17" ht="12.75">
      <c r="B290" s="3" t="s">
        <v>112</v>
      </c>
      <c r="C290" s="2"/>
      <c r="D290" s="2"/>
      <c r="E290" s="196" t="s">
        <v>578</v>
      </c>
      <c r="F290" s="2"/>
      <c r="G290" s="2"/>
      <c r="H290" s="2"/>
      <c r="I290" s="2"/>
      <c r="J290" s="197" t="s">
        <v>579</v>
      </c>
      <c r="K290" s="2"/>
      <c r="L290" s="2"/>
      <c r="M290" s="2"/>
      <c r="N290" s="2"/>
      <c r="O290" s="2"/>
      <c r="P290" s="2"/>
      <c r="Q290" s="2"/>
    </row>
    <row r="291" spans="1:17" ht="12.75">
      <c r="E291" s="22" t="s">
        <v>743</v>
      </c>
    </row>
    <row r="292" spans="1:17" ht="12.75">
      <c r="E292" s="22" t="s">
        <v>321</v>
      </c>
    </row>
    <row r="293" spans="1:17" ht="12.75">
      <c r="E293" s="165" t="s">
        <v>989</v>
      </c>
    </row>
    <row r="295" spans="1:17" ht="18">
      <c r="A295" s="287" t="s">
        <v>953</v>
      </c>
      <c r="B295" s="287"/>
      <c r="C295" s="287"/>
      <c r="D295" s="287"/>
      <c r="E295" s="287"/>
      <c r="F295" s="287"/>
      <c r="G295" s="287"/>
      <c r="H295" s="287"/>
      <c r="I295" s="287"/>
      <c r="J295" s="287"/>
      <c r="K295" s="287"/>
      <c r="L295" s="287"/>
      <c r="M295" s="58"/>
    </row>
    <row r="296" spans="1:17" ht="18">
      <c r="A296" s="287" t="s">
        <v>261</v>
      </c>
      <c r="B296" s="287"/>
      <c r="C296" s="287"/>
      <c r="D296" s="287"/>
      <c r="E296" s="287"/>
      <c r="F296" s="287"/>
      <c r="G296" s="287"/>
      <c r="H296" s="287"/>
      <c r="I296" s="287"/>
      <c r="J296" s="287"/>
      <c r="K296" s="287"/>
      <c r="L296" s="287"/>
    </row>
    <row r="297" spans="1:17" ht="18">
      <c r="A297" s="287" t="s">
        <v>367</v>
      </c>
      <c r="B297" s="287"/>
      <c r="C297" s="287"/>
      <c r="D297" s="287"/>
      <c r="E297" s="287"/>
      <c r="F297" s="287"/>
      <c r="G297" s="287"/>
      <c r="H297" s="287"/>
      <c r="I297" s="287"/>
      <c r="J297" s="287"/>
      <c r="K297" s="287"/>
      <c r="L297" s="287"/>
    </row>
    <row r="298" spans="1:17" ht="13.5">
      <c r="A298" s="179"/>
      <c r="B298" s="2"/>
      <c r="C298" s="28" t="s">
        <v>618</v>
      </c>
      <c r="D298" s="28"/>
      <c r="E298" s="7"/>
      <c r="F298" s="5"/>
      <c r="G298" s="28"/>
      <c r="H298" s="5"/>
      <c r="I298" s="9"/>
      <c r="J298" s="10"/>
      <c r="K298" s="11"/>
      <c r="L298" s="2"/>
      <c r="M298" s="2"/>
    </row>
    <row r="299" spans="1:17" ht="12.75">
      <c r="A299" s="2"/>
      <c r="B299" s="2"/>
      <c r="C299" s="175">
        <f>InflateFactr</f>
        <v>1</v>
      </c>
      <c r="D299" s="176" t="s">
        <v>254</v>
      </c>
      <c r="E299" s="181"/>
      <c r="F299" s="177"/>
      <c r="G299" s="2" t="s">
        <v>591</v>
      </c>
      <c r="H299" s="2"/>
      <c r="I299" s="2"/>
      <c r="J299" s="2"/>
      <c r="K299" s="2"/>
      <c r="L299" s="2"/>
      <c r="M299" s="2"/>
    </row>
    <row r="300" spans="1:17" ht="12.75">
      <c r="M300" s="2"/>
    </row>
    <row r="301" spans="1:17" ht="12.75">
      <c r="B301" s="23" t="s">
        <v>292</v>
      </c>
      <c r="C301" s="1"/>
      <c r="D301" s="1"/>
      <c r="E301" s="1"/>
      <c r="F301" s="1"/>
      <c r="G301" s="1"/>
      <c r="H301" s="1"/>
      <c r="I301" s="1"/>
      <c r="J301" s="1"/>
      <c r="K301" s="1"/>
      <c r="L301" s="1"/>
      <c r="M301" s="1"/>
    </row>
    <row r="304" spans="1:17" ht="12.75">
      <c r="A304" s="330" t="s">
        <v>257</v>
      </c>
      <c r="B304" s="2"/>
      <c r="C304" s="96" t="s">
        <v>111</v>
      </c>
      <c r="D304" s="2"/>
      <c r="E304" s="2"/>
      <c r="F304" s="2"/>
      <c r="G304" s="2"/>
      <c r="H304" s="2"/>
      <c r="I304" s="2"/>
      <c r="J304" s="2"/>
      <c r="K304" s="2"/>
      <c r="L304" s="2"/>
      <c r="M304" s="12"/>
    </row>
    <row r="305" spans="1:14" ht="12.75">
      <c r="B305" s="202">
        <f>K114</f>
        <v>581.52489019033692</v>
      </c>
      <c r="C305" s="20">
        <v>0</v>
      </c>
      <c r="D305" s="20">
        <v>0.05</v>
      </c>
      <c r="E305" s="20">
        <v>0.1</v>
      </c>
      <c r="F305" s="20">
        <v>0.15</v>
      </c>
      <c r="G305" s="20">
        <v>0.2</v>
      </c>
      <c r="H305" s="20">
        <v>0.25</v>
      </c>
      <c r="I305" s="20">
        <v>0.3</v>
      </c>
      <c r="J305" s="20">
        <v>0.35</v>
      </c>
      <c r="K305" s="20">
        <v>0.4</v>
      </c>
      <c r="L305" s="20">
        <v>0.45</v>
      </c>
      <c r="M305" s="20">
        <v>0.5</v>
      </c>
      <c r="N305" s="226">
        <v>2018</v>
      </c>
    </row>
    <row r="306" spans="1:14" ht="12.75">
      <c r="A306" s="173" t="s">
        <v>242</v>
      </c>
      <c r="B306" s="183">
        <v>0</v>
      </c>
      <c r="C306" s="245">
        <f t="dataTable" ref="C306:M331" dt2D="1" dtr="1" r1="C110" r2="F110" ca="1"/>
        <v>0</v>
      </c>
      <c r="D306" s="245">
        <v>0</v>
      </c>
      <c r="E306" s="245">
        <v>0</v>
      </c>
      <c r="F306" s="245">
        <v>0</v>
      </c>
      <c r="G306" s="245">
        <v>0</v>
      </c>
      <c r="H306" s="245">
        <v>0</v>
      </c>
      <c r="I306" s="245">
        <v>0</v>
      </c>
      <c r="J306" s="245">
        <v>0</v>
      </c>
      <c r="K306" s="245">
        <v>0</v>
      </c>
      <c r="L306" s="245">
        <v>0</v>
      </c>
      <c r="M306" s="245">
        <v>0</v>
      </c>
    </row>
    <row r="307" spans="1:14" ht="12.75">
      <c r="A307" s="173" t="s">
        <v>249</v>
      </c>
      <c r="B307" s="183">
        <v>200000</v>
      </c>
      <c r="C307" s="245">
        <v>11030.5</v>
      </c>
      <c r="D307" s="245">
        <v>7426.9860907759867</v>
      </c>
      <c r="E307" s="245">
        <v>5430.5</v>
      </c>
      <c r="F307" s="245">
        <v>3400</v>
      </c>
      <c r="G307" s="245">
        <v>2160</v>
      </c>
      <c r="H307" s="245">
        <v>960</v>
      </c>
      <c r="I307" s="245">
        <v>690</v>
      </c>
      <c r="J307" s="245">
        <v>490</v>
      </c>
      <c r="K307" s="245">
        <v>290</v>
      </c>
      <c r="L307" s="245">
        <v>90</v>
      </c>
      <c r="M307" s="245">
        <v>0</v>
      </c>
    </row>
    <row r="308" spans="1:14" ht="12.75">
      <c r="A308" s="174">
        <f>InflateFactr</f>
        <v>1</v>
      </c>
      <c r="B308" s="183">
        <v>250000</v>
      </c>
      <c r="C308" s="245">
        <v>16170.5</v>
      </c>
      <c r="D308" s="245">
        <v>11632.322840409957</v>
      </c>
      <c r="E308" s="245">
        <v>8790</v>
      </c>
      <c r="F308" s="245">
        <v>5915</v>
      </c>
      <c r="G308" s="245">
        <v>3400</v>
      </c>
      <c r="H308" s="245">
        <v>2080</v>
      </c>
      <c r="I308" s="245">
        <v>830</v>
      </c>
      <c r="J308" s="245">
        <v>140</v>
      </c>
      <c r="K308" s="245">
        <v>0</v>
      </c>
      <c r="L308" s="245">
        <v>0</v>
      </c>
      <c r="M308" s="245">
        <v>0</v>
      </c>
    </row>
    <row r="309" spans="1:14" ht="12.75">
      <c r="A309" s="160" t="s">
        <v>251</v>
      </c>
      <c r="B309" s="183">
        <v>300000</v>
      </c>
      <c r="C309" s="245">
        <v>21670.5</v>
      </c>
      <c r="D309" s="245">
        <v>16697.659590043928</v>
      </c>
      <c r="E309" s="245">
        <v>13140</v>
      </c>
      <c r="F309" s="245">
        <v>9690</v>
      </c>
      <c r="G309" s="245">
        <v>7170</v>
      </c>
      <c r="H309" s="245">
        <v>5220</v>
      </c>
      <c r="I309" s="245">
        <v>3330</v>
      </c>
      <c r="J309" s="245">
        <v>2040</v>
      </c>
      <c r="K309" s="245">
        <v>840</v>
      </c>
      <c r="L309" s="245">
        <v>0</v>
      </c>
      <c r="M309" s="245">
        <v>0</v>
      </c>
    </row>
    <row r="310" spans="1:14" ht="12.75">
      <c r="B310" s="183">
        <v>350000</v>
      </c>
      <c r="C310" s="245">
        <v>26290.5</v>
      </c>
      <c r="D310" s="245">
        <v>20715.5</v>
      </c>
      <c r="E310" s="245">
        <v>16610</v>
      </c>
      <c r="F310" s="245">
        <v>12765</v>
      </c>
      <c r="G310" s="245">
        <v>10490</v>
      </c>
      <c r="H310" s="245">
        <v>8215</v>
      </c>
      <c r="I310" s="245">
        <v>6150</v>
      </c>
      <c r="J310" s="245">
        <v>4225</v>
      </c>
      <c r="K310" s="245">
        <v>2360</v>
      </c>
      <c r="L310" s="245">
        <v>960</v>
      </c>
      <c r="M310" s="245">
        <v>0</v>
      </c>
    </row>
    <row r="311" spans="1:14" ht="12.75">
      <c r="B311" s="183">
        <v>400000</v>
      </c>
      <c r="C311" s="245">
        <v>27790.5</v>
      </c>
      <c r="D311" s="245">
        <v>21590.5</v>
      </c>
      <c r="E311" s="245">
        <v>16960</v>
      </c>
      <c r="F311" s="245">
        <v>13290</v>
      </c>
      <c r="G311" s="245">
        <v>10690</v>
      </c>
      <c r="H311" s="245">
        <v>8200</v>
      </c>
      <c r="I311" s="245">
        <v>6000</v>
      </c>
      <c r="J311" s="245">
        <v>3800</v>
      </c>
      <c r="K311" s="245">
        <v>1600</v>
      </c>
      <c r="L311" s="245">
        <v>240</v>
      </c>
      <c r="M311" s="245">
        <v>0</v>
      </c>
    </row>
    <row r="312" spans="1:14" ht="12.75">
      <c r="B312" s="183">
        <v>450000</v>
      </c>
      <c r="C312" s="245">
        <v>28510.5</v>
      </c>
      <c r="D312" s="245">
        <v>21705</v>
      </c>
      <c r="E312" s="245">
        <v>16530</v>
      </c>
      <c r="F312" s="245">
        <v>13035</v>
      </c>
      <c r="G312" s="245">
        <v>10110</v>
      </c>
      <c r="H312" s="245">
        <v>7545</v>
      </c>
      <c r="I312" s="245">
        <v>5070</v>
      </c>
      <c r="J312" s="245">
        <v>2595</v>
      </c>
      <c r="K312" s="245">
        <v>960</v>
      </c>
      <c r="L312" s="245">
        <v>285</v>
      </c>
      <c r="M312" s="245">
        <v>0</v>
      </c>
    </row>
    <row r="313" spans="1:14" ht="12.75">
      <c r="B313" s="183">
        <v>500000</v>
      </c>
      <c r="C313" s="245">
        <v>28510.5</v>
      </c>
      <c r="D313" s="245">
        <v>21130</v>
      </c>
      <c r="E313" s="245">
        <v>15380</v>
      </c>
      <c r="F313" s="245">
        <v>12060</v>
      </c>
      <c r="G313" s="245">
        <v>8920</v>
      </c>
      <c r="H313" s="245">
        <v>6170</v>
      </c>
      <c r="I313" s="245">
        <v>3420</v>
      </c>
      <c r="J313" s="245">
        <v>1110</v>
      </c>
      <c r="K313" s="245">
        <v>360</v>
      </c>
      <c r="L313" s="245">
        <v>0</v>
      </c>
      <c r="M313" s="245">
        <v>0</v>
      </c>
    </row>
    <row r="314" spans="1:14" ht="12.75">
      <c r="B314" s="183">
        <v>550000</v>
      </c>
      <c r="C314" s="245">
        <v>29270.5</v>
      </c>
      <c r="D314" s="245">
        <v>20765</v>
      </c>
      <c r="E314" s="245">
        <v>14660</v>
      </c>
      <c r="F314" s="245">
        <v>11085</v>
      </c>
      <c r="G314" s="245">
        <v>7820</v>
      </c>
      <c r="H314" s="245">
        <v>4795</v>
      </c>
      <c r="I314" s="245">
        <v>1770</v>
      </c>
      <c r="J314" s="245">
        <v>585</v>
      </c>
      <c r="K314" s="245">
        <v>0</v>
      </c>
      <c r="L314" s="245">
        <v>0</v>
      </c>
      <c r="M314" s="245">
        <v>0</v>
      </c>
    </row>
    <row r="315" spans="1:14" ht="12.75">
      <c r="B315" s="183">
        <v>600000</v>
      </c>
      <c r="C315" s="245">
        <v>30270.5</v>
      </c>
      <c r="D315" s="245">
        <v>21140</v>
      </c>
      <c r="E315" s="245">
        <v>14570</v>
      </c>
      <c r="F315" s="245">
        <v>10110</v>
      </c>
      <c r="G315" s="245">
        <v>6720</v>
      </c>
      <c r="H315" s="245">
        <v>3420</v>
      </c>
      <c r="I315" s="245">
        <v>960</v>
      </c>
      <c r="J315" s="245">
        <v>60</v>
      </c>
      <c r="K315" s="245">
        <v>0</v>
      </c>
      <c r="L315" s="245">
        <v>0</v>
      </c>
      <c r="M315" s="245">
        <v>0</v>
      </c>
    </row>
    <row r="316" spans="1:14" ht="12.75">
      <c r="B316" s="183">
        <v>610000</v>
      </c>
      <c r="C316" s="245">
        <v>30470.5</v>
      </c>
      <c r="D316" s="245">
        <v>21215</v>
      </c>
      <c r="E316" s="245">
        <v>14620</v>
      </c>
      <c r="F316" s="245">
        <v>10045</v>
      </c>
      <c r="G316" s="245">
        <v>6500</v>
      </c>
      <c r="H316" s="245">
        <v>3145</v>
      </c>
      <c r="I316" s="245">
        <v>870</v>
      </c>
      <c r="J316" s="245">
        <v>0</v>
      </c>
      <c r="K316" s="245">
        <v>0</v>
      </c>
      <c r="L316" s="245">
        <v>0</v>
      </c>
      <c r="M316" s="245">
        <v>0</v>
      </c>
    </row>
    <row r="317" spans="1:14" ht="12.75">
      <c r="B317" s="183">
        <v>620000</v>
      </c>
      <c r="C317" s="245">
        <v>30670.5</v>
      </c>
      <c r="D317" s="245">
        <v>21290</v>
      </c>
      <c r="E317" s="245">
        <v>14670</v>
      </c>
      <c r="F317" s="245">
        <v>10020</v>
      </c>
      <c r="G317" s="245">
        <v>6280</v>
      </c>
      <c r="H317" s="245">
        <v>2870</v>
      </c>
      <c r="I317" s="245">
        <v>780</v>
      </c>
      <c r="J317" s="245">
        <v>0</v>
      </c>
      <c r="K317" s="245">
        <v>0</v>
      </c>
      <c r="L317" s="245">
        <v>0</v>
      </c>
      <c r="M317" s="245">
        <v>0</v>
      </c>
    </row>
    <row r="318" spans="1:14" ht="12.75">
      <c r="B318" s="183">
        <v>621000</v>
      </c>
      <c r="C318" s="245">
        <v>30690.5</v>
      </c>
      <c r="D318" s="245">
        <v>21297.5</v>
      </c>
      <c r="E318" s="245">
        <v>14675</v>
      </c>
      <c r="F318" s="245">
        <v>10017.5</v>
      </c>
      <c r="G318" s="245">
        <v>6258</v>
      </c>
      <c r="H318" s="245">
        <v>2842.5</v>
      </c>
      <c r="I318" s="245">
        <v>771</v>
      </c>
      <c r="J318" s="245">
        <v>0</v>
      </c>
      <c r="K318" s="245">
        <v>0</v>
      </c>
      <c r="L318" s="245">
        <v>0</v>
      </c>
      <c r="M318" s="245">
        <v>0</v>
      </c>
    </row>
    <row r="319" spans="1:14" ht="12.75">
      <c r="B319" s="183">
        <v>622000</v>
      </c>
      <c r="C319" s="245">
        <v>30710.5</v>
      </c>
      <c r="D319" s="245">
        <v>21305</v>
      </c>
      <c r="E319" s="245">
        <v>14680</v>
      </c>
      <c r="F319" s="245">
        <v>10015</v>
      </c>
      <c r="G319" s="245">
        <v>6236</v>
      </c>
      <c r="H319" s="245">
        <v>2815</v>
      </c>
      <c r="I319" s="245">
        <v>762</v>
      </c>
      <c r="J319" s="245">
        <v>0</v>
      </c>
      <c r="K319" s="245">
        <v>0</v>
      </c>
      <c r="L319" s="245">
        <v>0</v>
      </c>
      <c r="M319" s="245">
        <v>0</v>
      </c>
    </row>
    <row r="320" spans="1:14" ht="12.75">
      <c r="B320" s="183">
        <v>623000</v>
      </c>
      <c r="C320" s="245">
        <v>30730.5</v>
      </c>
      <c r="D320" s="245">
        <v>21312.5</v>
      </c>
      <c r="E320" s="245">
        <v>14685</v>
      </c>
      <c r="F320" s="245">
        <v>10012.5</v>
      </c>
      <c r="G320" s="245">
        <v>6214</v>
      </c>
      <c r="H320" s="245">
        <v>2787.5</v>
      </c>
      <c r="I320" s="245">
        <v>753</v>
      </c>
      <c r="J320" s="245">
        <v>0</v>
      </c>
      <c r="K320" s="245">
        <v>0</v>
      </c>
      <c r="L320" s="245">
        <v>0</v>
      </c>
      <c r="M320" s="245">
        <v>0</v>
      </c>
    </row>
    <row r="321" spans="1:13" ht="12.75">
      <c r="B321" s="183">
        <v>624000</v>
      </c>
      <c r="C321" s="245">
        <v>30750.5</v>
      </c>
      <c r="D321" s="245">
        <v>21320</v>
      </c>
      <c r="E321" s="245">
        <v>14690</v>
      </c>
      <c r="F321" s="245">
        <v>10010</v>
      </c>
      <c r="G321" s="245">
        <v>6192</v>
      </c>
      <c r="H321" s="245">
        <v>2760</v>
      </c>
      <c r="I321" s="245">
        <v>744</v>
      </c>
      <c r="J321" s="245">
        <v>0</v>
      </c>
      <c r="K321" s="245">
        <v>0</v>
      </c>
      <c r="L321" s="245">
        <v>0</v>
      </c>
      <c r="M321" s="245">
        <v>0</v>
      </c>
    </row>
    <row r="322" spans="1:13" ht="12.75">
      <c r="B322" s="183">
        <v>624100</v>
      </c>
      <c r="C322" s="245">
        <v>30750.5</v>
      </c>
      <c r="D322" s="245">
        <v>21318.75</v>
      </c>
      <c r="E322" s="245">
        <v>14688.5</v>
      </c>
      <c r="F322" s="245">
        <v>10007.75</v>
      </c>
      <c r="G322" s="245">
        <v>6187.7999999999884</v>
      </c>
      <c r="H322" s="245">
        <v>2755.25</v>
      </c>
      <c r="I322" s="245">
        <v>741.10000000000582</v>
      </c>
      <c r="J322" s="245">
        <v>-2</v>
      </c>
      <c r="K322" s="245">
        <v>-2</v>
      </c>
      <c r="L322" s="245">
        <v>-2</v>
      </c>
      <c r="M322" s="245">
        <v>-2</v>
      </c>
    </row>
    <row r="323" spans="1:13" ht="12.75">
      <c r="B323" s="183">
        <v>624200</v>
      </c>
      <c r="C323" s="245">
        <v>30750.5</v>
      </c>
      <c r="D323" s="245">
        <v>21317.5</v>
      </c>
      <c r="E323" s="245">
        <v>14687</v>
      </c>
      <c r="F323" s="245">
        <v>10005.5</v>
      </c>
      <c r="G323" s="245">
        <v>6183.6000000000058</v>
      </c>
      <c r="H323" s="245">
        <v>2750.5</v>
      </c>
      <c r="I323" s="245">
        <v>738.20000000001164</v>
      </c>
      <c r="J323" s="245">
        <v>-4</v>
      </c>
      <c r="K323" s="245">
        <v>-4</v>
      </c>
      <c r="L323" s="245">
        <v>-4</v>
      </c>
      <c r="M323" s="245">
        <v>-4</v>
      </c>
    </row>
    <row r="324" spans="1:13" ht="12.75">
      <c r="B324" s="183">
        <v>624300</v>
      </c>
      <c r="C324" s="245">
        <v>30750.5</v>
      </c>
      <c r="D324" s="245">
        <v>21316.25</v>
      </c>
      <c r="E324" s="245">
        <v>14685.5</v>
      </c>
      <c r="F324" s="245">
        <v>10003.25</v>
      </c>
      <c r="G324" s="245">
        <v>6179.3999999999942</v>
      </c>
      <c r="H324" s="245">
        <v>2745.75</v>
      </c>
      <c r="I324" s="245">
        <v>735.29999999998836</v>
      </c>
      <c r="J324" s="245">
        <v>-6</v>
      </c>
      <c r="K324" s="245">
        <v>-6</v>
      </c>
      <c r="L324" s="245">
        <v>-6</v>
      </c>
      <c r="M324" s="245">
        <v>-6</v>
      </c>
    </row>
    <row r="325" spans="1:13" ht="12.75">
      <c r="B325" s="183">
        <v>624400</v>
      </c>
      <c r="C325" s="245">
        <v>30750.5</v>
      </c>
      <c r="D325" s="245">
        <v>21315</v>
      </c>
      <c r="E325" s="245">
        <v>14684</v>
      </c>
      <c r="F325" s="245">
        <v>10001</v>
      </c>
      <c r="G325" s="245">
        <v>6175.2000000000116</v>
      </c>
      <c r="H325" s="245">
        <v>2741</v>
      </c>
      <c r="I325" s="245">
        <v>732.39999999999418</v>
      </c>
      <c r="J325" s="245">
        <v>-8</v>
      </c>
      <c r="K325" s="245">
        <v>-8</v>
      </c>
      <c r="L325" s="245">
        <v>-8</v>
      </c>
      <c r="M325" s="245">
        <v>-8</v>
      </c>
    </row>
    <row r="326" spans="1:13" ht="12.75">
      <c r="B326" s="183">
        <v>624500</v>
      </c>
      <c r="C326" s="245">
        <v>30750.5</v>
      </c>
      <c r="D326" s="245">
        <v>21313.75</v>
      </c>
      <c r="E326" s="245">
        <v>14682.5</v>
      </c>
      <c r="F326" s="245">
        <v>9998.75</v>
      </c>
      <c r="G326" s="245">
        <v>6171</v>
      </c>
      <c r="H326" s="245">
        <v>2736.25</v>
      </c>
      <c r="I326" s="245">
        <v>729.5</v>
      </c>
      <c r="J326" s="245">
        <v>-10</v>
      </c>
      <c r="K326" s="245">
        <v>-10</v>
      </c>
      <c r="L326" s="245">
        <v>-10</v>
      </c>
      <c r="M326" s="245">
        <v>-10</v>
      </c>
    </row>
    <row r="327" spans="1:13" ht="12.75">
      <c r="B327" s="183">
        <v>624600</v>
      </c>
      <c r="C327" s="245">
        <v>30750.5</v>
      </c>
      <c r="D327" s="245">
        <v>21312.5</v>
      </c>
      <c r="E327" s="245">
        <v>14681</v>
      </c>
      <c r="F327" s="245">
        <v>9996.5</v>
      </c>
      <c r="G327" s="245">
        <v>6166.7999999999884</v>
      </c>
      <c r="H327" s="245">
        <v>2731.5</v>
      </c>
      <c r="I327" s="245">
        <v>726.60000000000582</v>
      </c>
      <c r="J327" s="245">
        <v>-12</v>
      </c>
      <c r="K327" s="245">
        <v>-12</v>
      </c>
      <c r="L327" s="245">
        <v>-12</v>
      </c>
      <c r="M327" s="245">
        <v>-12</v>
      </c>
    </row>
    <row r="328" spans="1:13" ht="12.75">
      <c r="B328" s="183">
        <v>624700</v>
      </c>
      <c r="C328" s="245">
        <v>30750.5</v>
      </c>
      <c r="D328" s="245">
        <v>21311.25</v>
      </c>
      <c r="E328" s="245">
        <v>14679.5</v>
      </c>
      <c r="F328" s="245">
        <v>9994.25</v>
      </c>
      <c r="G328" s="245">
        <v>6162.6000000000058</v>
      </c>
      <c r="H328" s="245">
        <v>2726.75</v>
      </c>
      <c r="I328" s="245">
        <v>723.70000000001164</v>
      </c>
      <c r="J328" s="245">
        <v>-14</v>
      </c>
      <c r="K328" s="245">
        <v>-14</v>
      </c>
      <c r="L328" s="245">
        <v>-14</v>
      </c>
      <c r="M328" s="245">
        <v>-14</v>
      </c>
    </row>
    <row r="329" spans="1:13" ht="12.75">
      <c r="B329" s="183">
        <v>624800</v>
      </c>
      <c r="C329" s="245">
        <v>30750.5</v>
      </c>
      <c r="D329" s="245">
        <v>21310</v>
      </c>
      <c r="E329" s="245">
        <v>14678</v>
      </c>
      <c r="F329" s="245">
        <v>9992</v>
      </c>
      <c r="G329" s="245">
        <v>6158.3999999999942</v>
      </c>
      <c r="H329" s="245">
        <v>2722</v>
      </c>
      <c r="I329" s="245">
        <v>720.79999999998836</v>
      </c>
      <c r="J329" s="245">
        <v>-16</v>
      </c>
      <c r="K329" s="245">
        <v>-16</v>
      </c>
      <c r="L329" s="245">
        <v>-16</v>
      </c>
      <c r="M329" s="245">
        <v>-16</v>
      </c>
    </row>
    <row r="330" spans="1:13" ht="12.75">
      <c r="B330" s="183">
        <v>624900</v>
      </c>
      <c r="C330" s="245">
        <v>30750.5</v>
      </c>
      <c r="D330" s="245">
        <v>21308.75</v>
      </c>
      <c r="E330" s="245">
        <v>14676.5</v>
      </c>
      <c r="F330" s="245">
        <v>9989.75</v>
      </c>
      <c r="G330" s="245">
        <v>6154.2000000000116</v>
      </c>
      <c r="H330" s="245">
        <v>2717.25</v>
      </c>
      <c r="I330" s="245">
        <v>717.89999999999418</v>
      </c>
      <c r="J330" s="245">
        <v>-18</v>
      </c>
      <c r="K330" s="245">
        <v>-18</v>
      </c>
      <c r="L330" s="245">
        <v>-18</v>
      </c>
      <c r="M330" s="245">
        <v>-18</v>
      </c>
    </row>
    <row r="331" spans="1:13" ht="12.75">
      <c r="B331" s="183">
        <v>625000</v>
      </c>
      <c r="C331" s="245">
        <v>30750.5</v>
      </c>
      <c r="D331" s="245">
        <v>21307.5</v>
      </c>
      <c r="E331" s="245">
        <v>14675</v>
      </c>
      <c r="F331" s="245">
        <v>9987.5</v>
      </c>
      <c r="G331" s="245">
        <v>6150</v>
      </c>
      <c r="H331" s="245">
        <v>2712.5</v>
      </c>
      <c r="I331" s="245">
        <v>715</v>
      </c>
      <c r="J331" s="245">
        <v>-20</v>
      </c>
      <c r="K331" s="245">
        <v>-20</v>
      </c>
      <c r="L331" s="245">
        <v>-20</v>
      </c>
      <c r="M331" s="245">
        <v>-20</v>
      </c>
    </row>
    <row r="332" spans="1:13" ht="12.75">
      <c r="B332" s="3" t="s">
        <v>112</v>
      </c>
      <c r="E332" s="196" t="s">
        <v>578</v>
      </c>
      <c r="F332" s="2"/>
      <c r="G332" s="2"/>
      <c r="H332" s="2"/>
      <c r="I332" s="2"/>
      <c r="J332" s="197" t="s">
        <v>579</v>
      </c>
      <c r="K332" s="2"/>
    </row>
    <row r="333" spans="1:13" ht="12.75">
      <c r="B333" s="3"/>
      <c r="E333" s="165" t="s">
        <v>989</v>
      </c>
      <c r="F333" s="2"/>
      <c r="G333" s="2"/>
      <c r="H333" s="2"/>
      <c r="I333" s="2"/>
      <c r="J333" s="197"/>
      <c r="K333" s="2"/>
    </row>
    <row r="335" spans="1:13" ht="18">
      <c r="A335" s="287" t="s">
        <v>920</v>
      </c>
      <c r="B335" s="287"/>
      <c r="C335" s="287"/>
      <c r="D335" s="287"/>
      <c r="E335" s="287"/>
      <c r="F335" s="287"/>
      <c r="G335" s="287"/>
      <c r="H335" s="287"/>
      <c r="I335" s="287"/>
      <c r="J335" s="287"/>
      <c r="K335" s="287"/>
      <c r="L335" s="287"/>
    </row>
    <row r="336" spans="1:13" ht="18">
      <c r="A336" s="287" t="s">
        <v>417</v>
      </c>
      <c r="B336" s="287"/>
      <c r="C336" s="287"/>
      <c r="D336" s="287"/>
      <c r="E336" s="287"/>
      <c r="F336" s="287"/>
      <c r="G336" s="287"/>
      <c r="H336" s="287"/>
      <c r="I336" s="287"/>
      <c r="J336" s="287"/>
      <c r="K336" s="287"/>
      <c r="L336" s="287"/>
    </row>
    <row r="337" spans="1:17" ht="12">
      <c r="A337" s="179"/>
      <c r="B337" s="160" t="s">
        <v>560</v>
      </c>
    </row>
    <row r="338" spans="1:17" ht="12">
      <c r="B338" s="160" t="s">
        <v>602</v>
      </c>
    </row>
    <row r="339" spans="1:17" ht="12">
      <c r="B339" s="258" t="s">
        <v>416</v>
      </c>
      <c r="D339" s="160" t="s">
        <v>422</v>
      </c>
    </row>
    <row r="340" spans="1:17">
      <c r="M340" s="226">
        <v>2018</v>
      </c>
    </row>
    <row r="341" spans="1:17" ht="12.75">
      <c r="C341" s="175">
        <f>InflateFactr</f>
        <v>1</v>
      </c>
      <c r="D341" s="176" t="s">
        <v>254</v>
      </c>
      <c r="E341" s="181"/>
      <c r="F341" s="177"/>
      <c r="G341" s="205" t="s">
        <v>604</v>
      </c>
      <c r="I341" s="259" t="s">
        <v>416</v>
      </c>
    </row>
    <row r="342" spans="1:17" ht="12">
      <c r="A342" s="160" t="s">
        <v>413</v>
      </c>
      <c r="B342" s="254">
        <f>F110</f>
        <v>70000</v>
      </c>
      <c r="C342" s="332" t="s">
        <v>603</v>
      </c>
      <c r="D342" s="247"/>
      <c r="E342" s="247"/>
      <c r="O342" s="248" t="s">
        <v>426</v>
      </c>
      <c r="P342" s="248" t="s">
        <v>451</v>
      </c>
    </row>
    <row r="343" spans="1:17" ht="12">
      <c r="A343" s="160"/>
      <c r="B343" s="247"/>
      <c r="C343" s="247"/>
      <c r="D343" s="247"/>
      <c r="E343" s="247"/>
      <c r="F343" s="247"/>
      <c r="G343" s="247"/>
      <c r="H343" s="247"/>
      <c r="I343" s="247"/>
      <c r="J343" s="248" t="s">
        <v>407</v>
      </c>
      <c r="K343" s="247"/>
      <c r="L343" s="248" t="s">
        <v>402</v>
      </c>
      <c r="M343" s="248" t="s">
        <v>426</v>
      </c>
      <c r="N343" s="205"/>
      <c r="O343" s="263" t="s">
        <v>427</v>
      </c>
      <c r="P343" s="248" t="s">
        <v>452</v>
      </c>
      <c r="Q343" s="248" t="s">
        <v>447</v>
      </c>
    </row>
    <row r="344" spans="1:17" ht="12">
      <c r="A344" s="330" t="s">
        <v>257</v>
      </c>
      <c r="B344" s="247"/>
      <c r="C344" s="248" t="s">
        <v>401</v>
      </c>
      <c r="D344" s="248" t="s">
        <v>402</v>
      </c>
      <c r="E344" s="247"/>
      <c r="F344" s="247"/>
      <c r="G344" s="248" t="s">
        <v>405</v>
      </c>
      <c r="H344" s="248" t="s">
        <v>137</v>
      </c>
      <c r="I344" s="247"/>
      <c r="J344" s="248" t="s">
        <v>408</v>
      </c>
      <c r="K344" s="247"/>
      <c r="L344" s="248" t="s">
        <v>411</v>
      </c>
      <c r="M344" s="263" t="s">
        <v>427</v>
      </c>
      <c r="O344" s="248" t="s">
        <v>428</v>
      </c>
      <c r="P344" s="248" t="s">
        <v>453</v>
      </c>
      <c r="Q344" s="248" t="s">
        <v>448</v>
      </c>
    </row>
    <row r="345" spans="1:17">
      <c r="B345" s="248" t="s">
        <v>399</v>
      </c>
      <c r="C345" s="248" t="s">
        <v>404</v>
      </c>
      <c r="D345" s="248" t="s">
        <v>403</v>
      </c>
      <c r="E345" s="248" t="s">
        <v>415</v>
      </c>
      <c r="F345" s="248" t="s">
        <v>400</v>
      </c>
      <c r="G345" s="248" t="s">
        <v>406</v>
      </c>
      <c r="H345" s="248" t="s">
        <v>403</v>
      </c>
      <c r="I345" s="248" t="s">
        <v>415</v>
      </c>
      <c r="J345" s="248" t="s">
        <v>409</v>
      </c>
      <c r="K345" s="248" t="s">
        <v>410</v>
      </c>
      <c r="L345" s="248" t="s">
        <v>412</v>
      </c>
      <c r="M345" s="248" t="s">
        <v>428</v>
      </c>
      <c r="O345" s="207" t="s">
        <v>450</v>
      </c>
      <c r="P345" s="248">
        <v>2018</v>
      </c>
      <c r="Q345" s="248" t="s">
        <v>449</v>
      </c>
    </row>
    <row r="346" spans="1:17" ht="12.75">
      <c r="A346" s="250" t="s">
        <v>414</v>
      </c>
      <c r="B346" s="255">
        <f>F112</f>
        <v>5819.5</v>
      </c>
      <c r="C346" s="255">
        <f>F113</f>
        <v>-98.975109809663252</v>
      </c>
      <c r="D346" s="255">
        <f>F114</f>
        <v>5720.5248901903369</v>
      </c>
      <c r="E346" s="256">
        <f>A115</f>
        <v>0</v>
      </c>
      <c r="F346" s="255">
        <f>H112</f>
        <v>5139</v>
      </c>
      <c r="G346" s="255">
        <f>H113</f>
        <v>0</v>
      </c>
      <c r="H346" s="255">
        <f>H114</f>
        <v>5139</v>
      </c>
      <c r="I346" s="256">
        <f>A115</f>
        <v>0</v>
      </c>
      <c r="J346" s="255">
        <f>K112</f>
        <v>680.5</v>
      </c>
      <c r="K346" s="255">
        <f>K113</f>
        <v>-98.975109809663252</v>
      </c>
      <c r="L346" s="255">
        <f>K114</f>
        <v>581.52489019033692</v>
      </c>
      <c r="M346" s="262">
        <f>M114</f>
        <v>0.11315915356885327</v>
      </c>
    </row>
    <row r="347" spans="1:17" ht="12.75">
      <c r="A347" s="257">
        <v>0.3</v>
      </c>
      <c r="B347" s="163">
        <f t="dataTable" ref="B347:M357" dt2D="0" dtr="0" r1="C110" ca="1"/>
        <v>200</v>
      </c>
      <c r="C347" s="163">
        <v>-559.15210096010571</v>
      </c>
      <c r="D347" s="163">
        <v>-359.15210096010571</v>
      </c>
      <c r="E347" s="245">
        <v>0</v>
      </c>
      <c r="F347" s="163">
        <v>0</v>
      </c>
      <c r="G347" s="163">
        <v>-73.402674591381867</v>
      </c>
      <c r="H347" s="163">
        <v>-73.402674591381867</v>
      </c>
      <c r="I347" s="245">
        <v>0</v>
      </c>
      <c r="J347" s="163">
        <v>200</v>
      </c>
      <c r="K347" s="163">
        <v>-485.74942636872385</v>
      </c>
      <c r="L347" s="163">
        <v>-285.74942636872385</v>
      </c>
      <c r="M347" s="244">
        <v>-3.8929021041731002</v>
      </c>
      <c r="O347" s="244">
        <f>IF(A347-'2000'!A254=0,'2000'!M254,"ERRR!")</f>
        <v>-4.1745931507332773E-2</v>
      </c>
      <c r="P347" s="244">
        <f>M347-O347</f>
        <v>-3.8511561726657675</v>
      </c>
      <c r="Q347" s="244">
        <v>4.3113755038104495E-2</v>
      </c>
    </row>
    <row r="348" spans="1:17" ht="12.75">
      <c r="A348" s="257">
        <v>0.32</v>
      </c>
      <c r="B348" s="163">
        <v>160</v>
      </c>
      <c r="C348" s="163">
        <v>-620.2844469782367</v>
      </c>
      <c r="D348" s="163">
        <v>-460.2844469782367</v>
      </c>
      <c r="E348" s="245">
        <v>0</v>
      </c>
      <c r="F348" s="163">
        <v>0</v>
      </c>
      <c r="G348" s="163">
        <v>-73.402674591381867</v>
      </c>
      <c r="H348" s="163">
        <v>-73.402674591381867</v>
      </c>
      <c r="I348" s="245">
        <v>0</v>
      </c>
      <c r="J348" s="163">
        <v>160</v>
      </c>
      <c r="K348" s="163">
        <v>-546.88177238685489</v>
      </c>
      <c r="L348" s="163">
        <v>-386.88177238685483</v>
      </c>
      <c r="M348" s="244">
        <v>-5.2706767776589745</v>
      </c>
      <c r="O348" s="244">
        <f>IF(A348-'2000'!A255=0,'2000'!M255,"ERRR!")</f>
        <v>-4.1745931507332773E-2</v>
      </c>
      <c r="P348" s="244">
        <f t="shared" ref="P348:P357" si="48">M348-O348</f>
        <v>-5.2289308461516413</v>
      </c>
      <c r="Q348" s="244">
        <v>4.5792493398667367E-2</v>
      </c>
    </row>
    <row r="349" spans="1:17" ht="12.75">
      <c r="A349" s="257">
        <v>0.34</v>
      </c>
      <c r="B349" s="163">
        <v>120</v>
      </c>
      <c r="C349" s="163">
        <v>-679.88286969253295</v>
      </c>
      <c r="D349" s="163">
        <v>-559.88286969253295</v>
      </c>
      <c r="E349" s="245">
        <v>0</v>
      </c>
      <c r="F349" s="163">
        <v>0</v>
      </c>
      <c r="G349" s="163">
        <v>-73.402674591381867</v>
      </c>
      <c r="H349" s="163">
        <v>-73.402674591381867</v>
      </c>
      <c r="I349" s="245">
        <v>0</v>
      </c>
      <c r="J349" s="163">
        <v>120</v>
      </c>
      <c r="K349" s="163">
        <v>-606.48019510115114</v>
      </c>
      <c r="L349" s="163">
        <v>-486.48019510115108</v>
      </c>
      <c r="M349" s="244">
        <v>-6.6275540749610267</v>
      </c>
      <c r="O349" s="244">
        <f>IF(A349-'2000'!A256=0,'2000'!M256,"ERRR!")</f>
        <v>-4.1745931507332773E-2</v>
      </c>
      <c r="P349" s="244">
        <f t="shared" si="48"/>
        <v>-6.5858081434536935</v>
      </c>
      <c r="Q349" s="244">
        <v>4.8471231759230127E-2</v>
      </c>
    </row>
    <row r="350" spans="1:17" ht="12.75">
      <c r="A350" s="257">
        <v>0.36</v>
      </c>
      <c r="B350" s="163">
        <v>80</v>
      </c>
      <c r="C350" s="163">
        <v>-710.33674963396777</v>
      </c>
      <c r="D350" s="163">
        <v>-630.33674963396777</v>
      </c>
      <c r="E350" s="245">
        <v>0</v>
      </c>
      <c r="F350" s="163">
        <v>0</v>
      </c>
      <c r="G350" s="163">
        <v>-73.402674591381867</v>
      </c>
      <c r="H350" s="163">
        <v>-73.402674591381867</v>
      </c>
      <c r="I350" s="245">
        <v>0</v>
      </c>
      <c r="J350" s="163">
        <v>80</v>
      </c>
      <c r="K350" s="163">
        <v>-636.93407504258585</v>
      </c>
      <c r="L350" s="163">
        <v>-556.93407504258585</v>
      </c>
      <c r="M350" s="244">
        <v>-7.5873812247704517</v>
      </c>
      <c r="O350" s="244">
        <f>IF(A350-'2000'!A257=0,'2000'!M257,"ERRR!")</f>
        <v>-4.1745931507332773E-2</v>
      </c>
      <c r="P350" s="244">
        <f t="shared" si="48"/>
        <v>-7.5456352932631185</v>
      </c>
      <c r="Q350" s="244">
        <v>3.018431230407953E-2</v>
      </c>
    </row>
    <row r="351" spans="1:17" ht="12.75">
      <c r="A351" s="257">
        <v>0.38</v>
      </c>
      <c r="B351" s="163">
        <v>40</v>
      </c>
      <c r="C351" s="163">
        <v>-740.79062957540259</v>
      </c>
      <c r="D351" s="163">
        <v>-700.79062957540259</v>
      </c>
      <c r="E351" s="245">
        <v>0</v>
      </c>
      <c r="F351" s="163">
        <v>0</v>
      </c>
      <c r="G351" s="163">
        <v>-73.402674591381867</v>
      </c>
      <c r="H351" s="163">
        <v>-73.402674591381867</v>
      </c>
      <c r="I351" s="245">
        <v>0</v>
      </c>
      <c r="J351" s="163">
        <v>40</v>
      </c>
      <c r="K351" s="163">
        <v>-667.38795498402078</v>
      </c>
      <c r="L351" s="163">
        <v>-627.38795498402078</v>
      </c>
      <c r="M351" s="244">
        <v>-8.5472083745798795</v>
      </c>
      <c r="O351" s="244">
        <f>IF(A351-'2000'!A258=0,'2000'!M258,"ERRR!")</f>
        <v>-4.1745931507332773E-2</v>
      </c>
      <c r="P351" s="244">
        <f t="shared" si="48"/>
        <v>-8.5054624430725472</v>
      </c>
      <c r="Q351" s="244">
        <v>-2.1735016563777798E-2</v>
      </c>
    </row>
    <row r="352" spans="1:17" ht="12.75">
      <c r="A352" s="275">
        <v>0.4</v>
      </c>
      <c r="B352" s="249">
        <v>0</v>
      </c>
      <c r="C352" s="249">
        <v>-771.24450951683752</v>
      </c>
      <c r="D352" s="249">
        <v>-771.24450951683752</v>
      </c>
      <c r="E352" s="251">
        <v>0</v>
      </c>
      <c r="F352" s="249">
        <v>0</v>
      </c>
      <c r="G352" s="249">
        <v>-73.402674591381867</v>
      </c>
      <c r="H352" s="249">
        <v>-73.402674591381867</v>
      </c>
      <c r="I352" s="251">
        <v>0</v>
      </c>
      <c r="J352" s="249">
        <v>0</v>
      </c>
      <c r="K352" s="249">
        <v>-697.84183492545571</v>
      </c>
      <c r="L352" s="249">
        <v>-697.84183492545571</v>
      </c>
      <c r="M352" s="261">
        <v>-9.5070355243893054</v>
      </c>
      <c r="N352" s="161"/>
      <c r="O352" s="244">
        <f>IF(A352-'2000'!A259=0,'2000'!M259,"ERRR!")</f>
        <v>-4.1745931507332773E-2</v>
      </c>
      <c r="P352" s="261">
        <f t="shared" si="48"/>
        <v>-9.4652895928819731</v>
      </c>
      <c r="Q352" s="261">
        <v>-7.3654345431635015E-2</v>
      </c>
    </row>
    <row r="353" spans="1:17" ht="12.75">
      <c r="A353" s="257">
        <v>0.42</v>
      </c>
      <c r="B353" s="163">
        <v>0</v>
      </c>
      <c r="C353" s="163">
        <v>-801.69838945827235</v>
      </c>
      <c r="D353" s="163">
        <v>-801.69838945827235</v>
      </c>
      <c r="E353" s="245">
        <v>0</v>
      </c>
      <c r="F353" s="163">
        <v>0</v>
      </c>
      <c r="G353" s="163">
        <v>-73.402674591381867</v>
      </c>
      <c r="H353" s="163">
        <v>-73.402674591381867</v>
      </c>
      <c r="I353" s="245">
        <v>0</v>
      </c>
      <c r="J353" s="163">
        <v>0</v>
      </c>
      <c r="K353" s="163">
        <v>-728.29571486689042</v>
      </c>
      <c r="L353" s="163">
        <v>-728.29571486689042</v>
      </c>
      <c r="M353" s="244">
        <v>-9.9219234029436691</v>
      </c>
      <c r="O353" s="244">
        <f>IF(A353-'2000'!A260=0,'2000'!M260,"ERRR!")</f>
        <v>-4.1745931507332773E-2</v>
      </c>
      <c r="P353" s="244">
        <f t="shared" si="48"/>
        <v>-9.8801774714363368</v>
      </c>
      <c r="Q353" s="244">
        <v>-2.5573674299492311E-2</v>
      </c>
    </row>
    <row r="354" spans="1:17" ht="12.75">
      <c r="A354" s="257">
        <v>0.44</v>
      </c>
      <c r="B354" s="163">
        <v>0</v>
      </c>
      <c r="C354" s="163">
        <v>-807.02781844802348</v>
      </c>
      <c r="D354" s="163">
        <v>-807.02781844802348</v>
      </c>
      <c r="E354" s="245">
        <v>0</v>
      </c>
      <c r="F354" s="163">
        <v>0</v>
      </c>
      <c r="G354" s="163">
        <v>-73.402674591381867</v>
      </c>
      <c r="H354" s="163">
        <v>-73.402674591381867</v>
      </c>
      <c r="I354" s="245">
        <v>0</v>
      </c>
      <c r="J354" s="163">
        <v>0</v>
      </c>
      <c r="K354" s="163">
        <v>-733.62514385664167</v>
      </c>
      <c r="L354" s="163">
        <v>-733.62514385664167</v>
      </c>
      <c r="M354" s="244">
        <v>-9.9945287816906863</v>
      </c>
      <c r="O354" s="244">
        <f>IF(A354-'2000'!A261=0,'2000'!M261,"ERRR!")</f>
        <v>-4.1745931507332773E-2</v>
      </c>
      <c r="P354" s="244">
        <f t="shared" si="48"/>
        <v>-9.952782850183354</v>
      </c>
      <c r="Q354" s="244">
        <v>2.2506996832650394E-2</v>
      </c>
    </row>
    <row r="355" spans="1:17" ht="12.75">
      <c r="A355" s="257">
        <v>0.46</v>
      </c>
      <c r="B355" s="163">
        <v>0</v>
      </c>
      <c r="C355" s="163">
        <v>-807.02781844802337</v>
      </c>
      <c r="D355" s="163">
        <v>-807.02781844802337</v>
      </c>
      <c r="E355" s="245">
        <v>0</v>
      </c>
      <c r="F355" s="163">
        <v>0</v>
      </c>
      <c r="G355" s="163">
        <v>-73.402674591381867</v>
      </c>
      <c r="H355" s="163">
        <v>-73.402674591381867</v>
      </c>
      <c r="I355" s="245">
        <v>0</v>
      </c>
      <c r="J355" s="163">
        <v>0</v>
      </c>
      <c r="K355" s="163">
        <v>-733.62514385664144</v>
      </c>
      <c r="L355" s="163">
        <v>-733.62514385664144</v>
      </c>
      <c r="M355" s="244">
        <v>-9.9945287816906827</v>
      </c>
      <c r="O355" s="244">
        <f>IF(A355-'2000'!A262=0,'2000'!M262,"ERRR!")</f>
        <v>-4.1745931507332891E-2</v>
      </c>
      <c r="P355" s="244">
        <f t="shared" si="48"/>
        <v>-9.9527828501833504</v>
      </c>
      <c r="Q355" s="244">
        <v>7.0587667964793127E-2</v>
      </c>
    </row>
    <row r="356" spans="1:17" ht="12.75">
      <c r="A356" s="257">
        <v>0.48</v>
      </c>
      <c r="B356" s="163">
        <v>0</v>
      </c>
      <c r="C356" s="163">
        <v>-807.02781844802348</v>
      </c>
      <c r="D356" s="163">
        <v>-807.02781844802348</v>
      </c>
      <c r="E356" s="245">
        <v>0</v>
      </c>
      <c r="F356" s="163">
        <v>0</v>
      </c>
      <c r="G356" s="163">
        <v>-73.402674591381867</v>
      </c>
      <c r="H356" s="163">
        <v>-73.402674591381867</v>
      </c>
      <c r="I356" s="245">
        <v>0</v>
      </c>
      <c r="J356" s="163">
        <v>0</v>
      </c>
      <c r="K356" s="163">
        <v>-733.62514385664167</v>
      </c>
      <c r="L356" s="163">
        <v>-733.62514385664167</v>
      </c>
      <c r="M356" s="244">
        <v>-9.9945287816906863</v>
      </c>
      <c r="O356" s="244">
        <f>IF(A356-'2000'!A263=0,'2000'!M263,"ERRR!")</f>
        <v>-4.1745931507332891E-2</v>
      </c>
      <c r="P356" s="244">
        <f t="shared" si="48"/>
        <v>-9.952782850183354</v>
      </c>
      <c r="Q356" s="244">
        <v>0.11866833909693592</v>
      </c>
    </row>
    <row r="357" spans="1:17" ht="12.75">
      <c r="A357" s="257">
        <v>0.5</v>
      </c>
      <c r="B357" s="163">
        <v>0</v>
      </c>
      <c r="C357" s="163">
        <v>-807.02781844802348</v>
      </c>
      <c r="D357" s="163">
        <v>-807.02781844802348</v>
      </c>
      <c r="E357" s="245">
        <v>0</v>
      </c>
      <c r="F357" s="163">
        <v>0</v>
      </c>
      <c r="G357" s="163">
        <v>-73.402674591381867</v>
      </c>
      <c r="H357" s="163">
        <v>-73.402674591381867</v>
      </c>
      <c r="I357" s="245">
        <v>0</v>
      </c>
      <c r="J357" s="163">
        <v>0</v>
      </c>
      <c r="K357" s="163">
        <v>-733.62514385664167</v>
      </c>
      <c r="L357" s="163">
        <v>-733.62514385664167</v>
      </c>
      <c r="M357" s="244">
        <v>-9.9945287816906863</v>
      </c>
      <c r="O357" s="244">
        <f>IF(A357-'2000'!A264=0,'2000'!M264,"ERRR!")</f>
        <v>-4.1745931507332891E-2</v>
      </c>
      <c r="P357" s="244">
        <f t="shared" si="48"/>
        <v>-9.952782850183354</v>
      </c>
      <c r="Q357" s="244">
        <v>0.13980227728746555</v>
      </c>
    </row>
    <row r="358" spans="1:17" ht="12.75">
      <c r="A358" s="22" t="s">
        <v>421</v>
      </c>
      <c r="Q358" s="160" t="s">
        <v>454</v>
      </c>
    </row>
    <row r="359" spans="1:17">
      <c r="C359" s="226">
        <v>2018</v>
      </c>
      <c r="M359" s="226">
        <v>2018</v>
      </c>
    </row>
    <row r="360" spans="1:17" ht="12">
      <c r="A360" s="179" t="s">
        <v>455</v>
      </c>
    </row>
    <row r="361" spans="1:17" ht="12.75">
      <c r="A361" s="160" t="s">
        <v>418</v>
      </c>
      <c r="P361" s="274"/>
    </row>
    <row r="362" spans="1:17" ht="12">
      <c r="A362" s="160" t="s">
        <v>423</v>
      </c>
    </row>
    <row r="363" spans="1:17" ht="12">
      <c r="A363" s="160" t="s">
        <v>424</v>
      </c>
    </row>
    <row r="364" spans="1:17" ht="12">
      <c r="A364" s="160" t="s">
        <v>420</v>
      </c>
    </row>
    <row r="365" spans="1:17" ht="12">
      <c r="A365" s="160" t="s">
        <v>419</v>
      </c>
    </row>
    <row r="366" spans="1:17" ht="12">
      <c r="A366" s="160"/>
    </row>
    <row r="367" spans="1:17" ht="12">
      <c r="A367" s="160" t="s">
        <v>456</v>
      </c>
    </row>
    <row r="371" spans="1:2" ht="15.75">
      <c r="A371" s="126" t="s">
        <v>564</v>
      </c>
    </row>
    <row r="373" spans="1:2" ht="12.75">
      <c r="A373" s="113" t="s">
        <v>568</v>
      </c>
    </row>
    <row r="375" spans="1:2" ht="12.75">
      <c r="B375" s="22" t="s">
        <v>921</v>
      </c>
    </row>
  </sheetData>
  <sheetProtection sheet="1" objects="1" scenarios="1"/>
  <mergeCells count="17">
    <mergeCell ref="A31:J31"/>
    <mergeCell ref="A34:D34"/>
    <mergeCell ref="F34:I34"/>
    <mergeCell ref="M37:N37"/>
    <mergeCell ref="A38:B38"/>
    <mergeCell ref="F38:G38"/>
    <mergeCell ref="A55:J55"/>
    <mergeCell ref="A62:D62"/>
    <mergeCell ref="F62:I62"/>
    <mergeCell ref="M65:N65"/>
    <mergeCell ref="A66:B66"/>
    <mergeCell ref="F66:G66"/>
    <mergeCell ref="O91:U91"/>
    <mergeCell ref="B196:G196"/>
    <mergeCell ref="J196:O196"/>
    <mergeCell ref="J96:M96"/>
    <mergeCell ref="J109:M109"/>
  </mergeCells>
  <conditionalFormatting sqref="C119:G119">
    <cfRule type="cellIs" dxfId="3" priority="1" operator="equal">
      <formula>"ERROR!"</formula>
    </cfRule>
  </conditionalFormatting>
  <conditionalFormatting sqref="C119:G119">
    <cfRule type="cellIs" dxfId="2" priority="2" operator="equal">
      <formula>FALSE</formula>
    </cfRule>
  </conditionalFormatting>
  <hyperlinks>
    <hyperlink ref="A15" location="'2018'!Notes.To.Developers" display="# Notes to developers (likely not of interest to any users)"/>
  </hyperlinks>
  <pageMargins left="0.75" right="0.75" top="1" bottom="1" header="0.5" footer="0.5"/>
  <pageSetup orientation="portrait" horizontalDpi="180" verticalDpi="18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C524"/>
  <sheetViews>
    <sheetView topLeftCell="A85" zoomScale="90" zoomScaleNormal="90" workbookViewId="0">
      <selection activeCell="K105" sqref="K105"/>
    </sheetView>
    <sheetView topLeftCell="A476" zoomScale="90" zoomScaleNormal="90" workbookViewId="1">
      <selection activeCell="P93" sqref="P93"/>
    </sheetView>
  </sheetViews>
  <sheetFormatPr defaultRowHeight="11.25"/>
  <cols>
    <col min="1" max="1" width="11.33203125" customWidth="1"/>
    <col min="2" max="2" width="10.5" customWidth="1"/>
    <col min="3" max="3" width="9.1640625" customWidth="1"/>
    <col min="4" max="5" width="9.5" bestFit="1" customWidth="1"/>
    <col min="6" max="8" width="9.6640625" bestFit="1" customWidth="1"/>
    <col min="10" max="10" width="9.33203125" customWidth="1"/>
    <col min="11" max="15" width="11.83203125" bestFit="1" customWidth="1"/>
  </cols>
  <sheetData>
    <row r="2" spans="1:2" ht="15.75">
      <c r="A2" s="126" t="s">
        <v>939</v>
      </c>
    </row>
    <row r="3" spans="1:2" ht="12.75">
      <c r="A3" s="143" t="s">
        <v>931</v>
      </c>
      <c r="B3" s="143" t="s">
        <v>955</v>
      </c>
    </row>
    <row r="4" spans="1:2" ht="12.75">
      <c r="A4" s="143" t="s">
        <v>936</v>
      </c>
      <c r="B4" s="143" t="s">
        <v>976</v>
      </c>
    </row>
    <row r="5" spans="1:2" ht="12.75">
      <c r="A5" s="143" t="s">
        <v>938</v>
      </c>
      <c r="B5" s="143" t="s">
        <v>956</v>
      </c>
    </row>
    <row r="6" spans="1:2" ht="12.75">
      <c r="A6" s="143" t="s">
        <v>947</v>
      </c>
      <c r="B6" s="143" t="s">
        <v>957</v>
      </c>
    </row>
    <row r="7" spans="1:2" ht="12.75">
      <c r="A7" s="143" t="s">
        <v>942</v>
      </c>
      <c r="B7" s="143" t="s">
        <v>959</v>
      </c>
    </row>
    <row r="8" spans="1:2" ht="12.75">
      <c r="A8" s="143" t="s">
        <v>958</v>
      </c>
      <c r="B8" s="143" t="s">
        <v>960</v>
      </c>
    </row>
    <row r="9" spans="1:2" ht="12.75">
      <c r="A9" s="143" t="s">
        <v>943</v>
      </c>
      <c r="B9" s="143" t="s">
        <v>961</v>
      </c>
    </row>
    <row r="10" spans="1:2" ht="12.75">
      <c r="A10" s="143" t="s">
        <v>962</v>
      </c>
      <c r="B10" s="143" t="s">
        <v>963</v>
      </c>
    </row>
    <row r="11" spans="1:2" ht="12.75">
      <c r="A11" s="143" t="s">
        <v>964</v>
      </c>
      <c r="B11" s="143" t="s">
        <v>965</v>
      </c>
    </row>
    <row r="12" spans="1:2" ht="12.75">
      <c r="A12" s="143" t="s">
        <v>949</v>
      </c>
      <c r="B12" s="143" t="s">
        <v>966</v>
      </c>
    </row>
    <row r="13" spans="1:2" ht="12.75">
      <c r="A13" s="143" t="s">
        <v>944</v>
      </c>
      <c r="B13" s="143" t="s">
        <v>968</v>
      </c>
    </row>
    <row r="14" spans="1:2" ht="12.75">
      <c r="A14" s="143"/>
      <c r="B14" s="143"/>
    </row>
    <row r="15" spans="1:2" ht="12.75">
      <c r="A15" s="143"/>
      <c r="B15" s="143"/>
    </row>
    <row r="17" spans="1:26" ht="18">
      <c r="A17" s="287" t="s">
        <v>969</v>
      </c>
      <c r="B17" s="287"/>
      <c r="C17" s="287"/>
      <c r="D17" s="287"/>
      <c r="E17" s="287"/>
      <c r="F17" s="287"/>
      <c r="G17" s="287"/>
      <c r="H17" s="287"/>
    </row>
    <row r="18" spans="1:26" ht="18">
      <c r="A18" s="287" t="s">
        <v>970</v>
      </c>
      <c r="B18" s="287"/>
      <c r="C18" s="287"/>
      <c r="D18" s="287"/>
      <c r="E18" s="287"/>
      <c r="F18" s="287"/>
      <c r="G18" s="287"/>
      <c r="H18" s="287"/>
    </row>
    <row r="20" spans="1:26" ht="12">
      <c r="C20" s="272" t="s">
        <v>613</v>
      </c>
    </row>
    <row r="21" spans="1:26" ht="12">
      <c r="A21" s="31" t="s">
        <v>612</v>
      </c>
      <c r="C21" s="160" t="s">
        <v>637</v>
      </c>
    </row>
    <row r="22" spans="1:26" ht="12">
      <c r="A22" s="31" t="s">
        <v>614</v>
      </c>
      <c r="C22" s="338">
        <f>'2000'!InflateFactr</f>
        <v>1.468</v>
      </c>
      <c r="D22" s="338">
        <f>'2004'!InflateFactr</f>
        <v>1.3380000000000001</v>
      </c>
      <c r="E22" s="338">
        <f>'2017'!InflateFactr</f>
        <v>1.0209999999999999</v>
      </c>
      <c r="F22" s="338">
        <f>'2018'!InflateFactr</f>
        <v>1</v>
      </c>
    </row>
    <row r="23" spans="1:26" ht="12.75">
      <c r="A23" s="31" t="s">
        <v>783</v>
      </c>
      <c r="C23" s="337">
        <v>1.468</v>
      </c>
      <c r="D23" s="337">
        <v>1.3380000000000001</v>
      </c>
      <c r="E23" s="337">
        <v>1.0209999999999999</v>
      </c>
      <c r="F23" s="337">
        <v>1</v>
      </c>
      <c r="G23" s="331" t="s">
        <v>784</v>
      </c>
    </row>
    <row r="24" spans="1:26" ht="12.75">
      <c r="A24" s="31"/>
      <c r="C24" s="337"/>
      <c r="D24" s="337"/>
      <c r="E24" s="337"/>
      <c r="F24" s="337"/>
      <c r="G24" s="331"/>
    </row>
    <row r="25" spans="1:26" ht="12">
      <c r="G25" s="347" t="s">
        <v>620</v>
      </c>
      <c r="J25" s="160"/>
    </row>
    <row r="26" spans="1:26">
      <c r="B26" s="336" t="s">
        <v>201</v>
      </c>
      <c r="C26" s="207"/>
      <c r="G26" s="348" t="s">
        <v>431</v>
      </c>
      <c r="I26" s="207">
        <v>2004</v>
      </c>
      <c r="J26" s="207">
        <v>2017</v>
      </c>
      <c r="K26" s="207">
        <v>2018</v>
      </c>
      <c r="L26" s="207">
        <v>2018</v>
      </c>
      <c r="M26" s="336" t="s">
        <v>201</v>
      </c>
      <c r="N26" s="386" t="s">
        <v>609</v>
      </c>
    </row>
    <row r="27" spans="1:26">
      <c r="B27" s="336" t="s">
        <v>611</v>
      </c>
      <c r="C27" s="403" t="s">
        <v>605</v>
      </c>
      <c r="D27" s="403"/>
      <c r="E27" s="403"/>
      <c r="F27" s="403"/>
      <c r="G27" s="347" t="s">
        <v>619</v>
      </c>
      <c r="I27" s="207" t="s">
        <v>606</v>
      </c>
      <c r="J27" s="207" t="s">
        <v>606</v>
      </c>
      <c r="K27" s="207" t="s">
        <v>606</v>
      </c>
      <c r="L27" s="207" t="s">
        <v>606</v>
      </c>
      <c r="M27" s="336" t="s">
        <v>611</v>
      </c>
      <c r="N27" s="386" t="s">
        <v>610</v>
      </c>
    </row>
    <row r="28" spans="1:26" ht="12.75">
      <c r="B28" s="336" t="s">
        <v>202</v>
      </c>
      <c r="C28" s="340">
        <v>2000</v>
      </c>
      <c r="D28" s="340">
        <v>2004</v>
      </c>
      <c r="E28" s="340">
        <v>2017</v>
      </c>
      <c r="F28" s="340">
        <v>2018</v>
      </c>
      <c r="G28" s="349">
        <v>2018</v>
      </c>
      <c r="H28" s="340" t="s">
        <v>621</v>
      </c>
      <c r="I28" s="207">
        <v>2000</v>
      </c>
      <c r="J28" s="207">
        <v>2004</v>
      </c>
      <c r="K28" s="207">
        <v>2017</v>
      </c>
      <c r="L28" s="207">
        <v>2000</v>
      </c>
      <c r="M28" s="336" t="s">
        <v>202</v>
      </c>
      <c r="N28" s="386" t="s">
        <v>608</v>
      </c>
      <c r="O28" s="215" t="s">
        <v>789</v>
      </c>
      <c r="Z28" s="307" t="s">
        <v>806</v>
      </c>
    </row>
    <row r="29" spans="1:26" ht="12.75">
      <c r="B29" s="266">
        <f>'2000'!Y129</f>
        <v>1E-3</v>
      </c>
      <c r="C29" s="245">
        <f>'2000'!Z129</f>
        <v>0</v>
      </c>
      <c r="D29" s="245">
        <f>IF($B29-'2004'!Y132=0,'2004'!Z132,"ERRR!")</f>
        <v>0</v>
      </c>
      <c r="E29" s="245">
        <f>IF($B29-'2017'!Y133=0,'2017'!Z133,"ERRR!")</f>
        <v>0</v>
      </c>
      <c r="F29" s="346">
        <f>IF($B29-'2018'!Y132=0,'2018'!Z132,"ERRR!")</f>
        <v>0</v>
      </c>
      <c r="G29" s="350">
        <f>F29/B29</f>
        <v>0</v>
      </c>
      <c r="I29" s="245">
        <f>D29-C29</f>
        <v>0</v>
      </c>
      <c r="J29" s="245">
        <f>E29-D29</f>
        <v>0</v>
      </c>
      <c r="K29" s="245">
        <f>F29-E29</f>
        <v>0</v>
      </c>
      <c r="L29" s="245">
        <f t="shared" ref="L29:L54" si="0">F29-C29</f>
        <v>0</v>
      </c>
      <c r="M29" s="266">
        <f t="shared" ref="M29:M54" si="1">B29</f>
        <v>1E-3</v>
      </c>
      <c r="N29" s="385" t="str">
        <f t="shared" ref="N29:N54" si="2">IF(ABS(SUM(I29:K29)-L29)&lt;0.001,"OK","ERRR!")</f>
        <v>OK</v>
      </c>
      <c r="O29" s="143" t="s">
        <v>790</v>
      </c>
    </row>
    <row r="30" spans="1:26" ht="12.75">
      <c r="B30" s="266">
        <f>'2000'!Y130</f>
        <v>10000</v>
      </c>
      <c r="C30" s="370">
        <f>'2000'!Z130</f>
        <v>-257.64848349068814</v>
      </c>
      <c r="D30" s="370">
        <f>IF($B30-'2004'!Y133=0,'2004'!Z133,"ERRR!")</f>
        <v>-149.31100469621677</v>
      </c>
      <c r="E30" s="370">
        <f>IF($B30-'2017'!Y134=0,'2017'!Z134,"ERRR!")</f>
        <v>-141.26445884045256</v>
      </c>
      <c r="F30" s="370">
        <f>IF($B30-'2018'!Y133=0,'2018'!Z133,"ERRR!")</f>
        <v>-141.41964351269996</v>
      </c>
      <c r="G30" s="350">
        <f t="shared" ref="G30:G54" si="3">F30/B30</f>
        <v>-1.4141964351269996E-2</v>
      </c>
      <c r="I30" s="245">
        <f t="shared" ref="I30:I54" si="4">D30-C30</f>
        <v>108.33747879447137</v>
      </c>
      <c r="J30" s="245">
        <f t="shared" ref="J30:J54" si="5">E30-D30</f>
        <v>8.046545855764208</v>
      </c>
      <c r="K30" s="245">
        <f t="shared" ref="K30:K54" si="6">F30-E30</f>
        <v>-0.15518467224740107</v>
      </c>
      <c r="L30" s="245">
        <f t="shared" si="0"/>
        <v>116.22883997798817</v>
      </c>
      <c r="M30" s="266">
        <f t="shared" si="1"/>
        <v>10000</v>
      </c>
      <c r="N30" s="385" t="str">
        <f t="shared" si="2"/>
        <v>OK</v>
      </c>
      <c r="O30" s="143"/>
      <c r="Z30" s="307" t="s">
        <v>806</v>
      </c>
    </row>
    <row r="31" spans="1:26" ht="12.75">
      <c r="B31" s="266">
        <f>'2000'!Y131</f>
        <v>20000</v>
      </c>
      <c r="C31" s="370">
        <f>'2000'!Z131</f>
        <v>87.689039991715148</v>
      </c>
      <c r="D31" s="370">
        <f>IF($B31-'2004'!Y134=0,'2004'!Z134,"ERRR!")</f>
        <v>-0.7073080276942082</v>
      </c>
      <c r="E31" s="370">
        <f>IF($B31-'2017'!Y135=0,'2017'!Z135,"ERRR!")</f>
        <v>81.185982825109008</v>
      </c>
      <c r="F31" s="370">
        <f>IF($B31-'2018'!Y134=0,'2018'!Z134,"ERRR!")</f>
        <v>-36.85595676029299</v>
      </c>
      <c r="G31" s="350">
        <f t="shared" si="3"/>
        <v>-1.8427978380146496E-3</v>
      </c>
      <c r="I31" s="245">
        <f t="shared" si="4"/>
        <v>-88.396348019409359</v>
      </c>
      <c r="J31" s="245">
        <f t="shared" si="5"/>
        <v>81.893290852803219</v>
      </c>
      <c r="K31" s="245">
        <f t="shared" si="6"/>
        <v>-118.04193958540199</v>
      </c>
      <c r="L31" s="245">
        <f t="shared" si="0"/>
        <v>-124.54499675200813</v>
      </c>
      <c r="M31" s="266">
        <f t="shared" si="1"/>
        <v>20000</v>
      </c>
      <c r="N31" s="385" t="str">
        <f t="shared" si="2"/>
        <v>OK</v>
      </c>
      <c r="O31" s="215" t="s">
        <v>758</v>
      </c>
    </row>
    <row r="32" spans="1:26" ht="12.75">
      <c r="B32" s="266">
        <f>'2000'!Y132</f>
        <v>30000</v>
      </c>
      <c r="C32" s="370">
        <f>'2000'!Z132</f>
        <v>-5.8238646460810779</v>
      </c>
      <c r="D32" s="370">
        <f>IF($B32-'2004'!Y135=0,'2004'!Z135,"ERRR!")</f>
        <v>288.49057846464183</v>
      </c>
      <c r="E32" s="370">
        <f>IF($B32-'2017'!Y136=0,'2017'!Z136,"ERRR!")</f>
        <v>292.20441761204228</v>
      </c>
      <c r="F32" s="370">
        <f>IF($B32-'2018'!Y135=0,'2018'!Z135,"ERRR!")</f>
        <v>274.31768768942095</v>
      </c>
      <c r="G32" s="350">
        <f t="shared" si="3"/>
        <v>9.1439229229806976E-3</v>
      </c>
      <c r="I32" s="245">
        <f t="shared" si="4"/>
        <v>294.31444311072289</v>
      </c>
      <c r="J32" s="245">
        <f t="shared" si="5"/>
        <v>3.7138391474004493</v>
      </c>
      <c r="K32" s="245">
        <f t="shared" si="6"/>
        <v>-17.886729922621328</v>
      </c>
      <c r="L32" s="245">
        <f t="shared" si="0"/>
        <v>280.14155233550201</v>
      </c>
      <c r="M32" s="266">
        <f t="shared" si="1"/>
        <v>30000</v>
      </c>
      <c r="N32" s="385" t="str">
        <f t="shared" si="2"/>
        <v>OK</v>
      </c>
      <c r="O32" s="143" t="s">
        <v>759</v>
      </c>
    </row>
    <row r="33" spans="2:26" ht="12.75">
      <c r="B33" s="266">
        <f>'2000'!Y133</f>
        <v>40000</v>
      </c>
      <c r="C33" s="370">
        <f>'2000'!Z133</f>
        <v>-62.480517838341797</v>
      </c>
      <c r="D33" s="370">
        <f>IF($B33-'2004'!Y136=0,'2004'!Z136,"ERRR!")</f>
        <v>596.85675425233489</v>
      </c>
      <c r="E33" s="370">
        <f>IF($B33-'2017'!Y137=0,'2017'!Z137,"ERRR!")</f>
        <v>600.30993503943023</v>
      </c>
      <c r="F33" s="370">
        <f>IF($B33-'2018'!Y136=0,'2018'!Z136,"ERRR!")</f>
        <v>354.62840810441844</v>
      </c>
      <c r="G33" s="350">
        <f t="shared" si="3"/>
        <v>8.8657102026104603E-3</v>
      </c>
      <c r="I33" s="245">
        <f t="shared" si="4"/>
        <v>659.33727209067672</v>
      </c>
      <c r="J33" s="245">
        <f t="shared" si="5"/>
        <v>3.4531807870953344</v>
      </c>
      <c r="K33" s="245">
        <f t="shared" si="6"/>
        <v>-245.68152693501179</v>
      </c>
      <c r="L33" s="245">
        <f t="shared" si="0"/>
        <v>417.10892594276027</v>
      </c>
      <c r="M33" s="266">
        <f t="shared" si="1"/>
        <v>40000</v>
      </c>
      <c r="N33" s="385" t="str">
        <f t="shared" si="2"/>
        <v>OK</v>
      </c>
      <c r="O33" s="143" t="s">
        <v>774</v>
      </c>
    </row>
    <row r="34" spans="2:26" ht="12.75">
      <c r="B34" s="266">
        <f>'2000'!Y134</f>
        <v>50000</v>
      </c>
      <c r="C34" s="370">
        <f>'2000'!Z134</f>
        <v>-85.944205050312988</v>
      </c>
      <c r="D34" s="370">
        <f>IF($B34-'2004'!Y137=0,'2004'!Z137,"ERRR!")</f>
        <v>518.52483468686648</v>
      </c>
      <c r="E34" s="370">
        <f>IF($B34-'2017'!Y138=0,'2017'!Z138,"ERRR!")</f>
        <v>517.87181107874812</v>
      </c>
      <c r="F34" s="370">
        <f>IF($B34-'2018'!Y137=0,'2018'!Z137,"ERRR!")</f>
        <v>349.06793475380141</v>
      </c>
      <c r="G34" s="350">
        <f t="shared" si="3"/>
        <v>6.981358695076028E-3</v>
      </c>
      <c r="I34" s="245">
        <f t="shared" si="4"/>
        <v>604.46903973717951</v>
      </c>
      <c r="J34" s="245">
        <f t="shared" si="5"/>
        <v>-0.65302360811836024</v>
      </c>
      <c r="K34" s="245">
        <f t="shared" si="6"/>
        <v>-168.80387632494671</v>
      </c>
      <c r="L34" s="245">
        <f t="shared" si="0"/>
        <v>435.01213980411438</v>
      </c>
      <c r="M34" s="266">
        <f t="shared" si="1"/>
        <v>50000</v>
      </c>
      <c r="N34" s="385" t="str">
        <f t="shared" si="2"/>
        <v>OK</v>
      </c>
      <c r="O34" s="143" t="s">
        <v>760</v>
      </c>
    </row>
    <row r="35" spans="2:26" ht="12.75">
      <c r="B35" s="266">
        <f>'2000'!Y135</f>
        <v>60000</v>
      </c>
      <c r="C35" s="370">
        <f>'2000'!Z135</f>
        <v>183.2603359165997</v>
      </c>
      <c r="D35" s="370">
        <f>IF($B35-'2004'!Y138=0,'2004'!Z138,"ERRR!")</f>
        <v>664.55146013468755</v>
      </c>
      <c r="E35" s="370">
        <f>IF($B35-'2017'!Y139=0,'2017'!Z139,"ERRR!")</f>
        <v>668.42870212760579</v>
      </c>
      <c r="F35" s="370">
        <f>IF($B35-'2018'!Y138=0,'2018'!Z138,"ERRR!")</f>
        <v>476.3637258839841</v>
      </c>
      <c r="G35" s="350">
        <f t="shared" si="3"/>
        <v>7.9393954313997355E-3</v>
      </c>
      <c r="I35" s="245">
        <f t="shared" si="4"/>
        <v>481.29112421808782</v>
      </c>
      <c r="J35" s="245">
        <f t="shared" si="5"/>
        <v>3.8772419929182433</v>
      </c>
      <c r="K35" s="245">
        <f t="shared" si="6"/>
        <v>-192.06497624362169</v>
      </c>
      <c r="L35" s="245">
        <f t="shared" si="0"/>
        <v>293.10338996738437</v>
      </c>
      <c r="M35" s="266">
        <f t="shared" si="1"/>
        <v>60000</v>
      </c>
      <c r="N35" s="385" t="str">
        <f t="shared" si="2"/>
        <v>OK</v>
      </c>
      <c r="O35" s="143"/>
    </row>
    <row r="36" spans="2:26" ht="12.75">
      <c r="B36" s="266">
        <f>'2000'!Y136</f>
        <v>70000</v>
      </c>
      <c r="C36" s="370">
        <f>'2000'!Z136</f>
        <v>718.69273400417762</v>
      </c>
      <c r="D36" s="370">
        <f>IF($B36-'2004'!Y139=0,'2004'!Z139,"ERRR!")</f>
        <v>1033.5676597711777</v>
      </c>
      <c r="E36" s="370">
        <f>IF($B36-'2017'!Y140=0,'2017'!Z140,"ERRR!")</f>
        <v>1039.924955188174</v>
      </c>
      <c r="F36" s="370">
        <f>IF($B36-'2018'!Y139=0,'2018'!Z139,"ERRR!")</f>
        <v>847.33106842927509</v>
      </c>
      <c r="G36" s="350">
        <f t="shared" si="3"/>
        <v>1.2104729548989644E-2</v>
      </c>
      <c r="I36" s="245">
        <f t="shared" si="4"/>
        <v>314.87492576700004</v>
      </c>
      <c r="J36" s="245">
        <f t="shared" si="5"/>
        <v>6.3572954169962941</v>
      </c>
      <c r="K36" s="245">
        <f t="shared" si="6"/>
        <v>-192.59388675889886</v>
      </c>
      <c r="L36" s="245">
        <f t="shared" si="0"/>
        <v>128.63833442509747</v>
      </c>
      <c r="M36" s="266">
        <f t="shared" si="1"/>
        <v>70000</v>
      </c>
      <c r="N36" s="385" t="str">
        <f t="shared" si="2"/>
        <v>OK</v>
      </c>
      <c r="O36" s="215" t="s">
        <v>761</v>
      </c>
      <c r="Z36" s="307" t="s">
        <v>806</v>
      </c>
    </row>
    <row r="37" spans="2:26" ht="12.75">
      <c r="B37" s="266">
        <f>'2000'!Y137</f>
        <v>80000</v>
      </c>
      <c r="C37" s="370">
        <f>'2000'!Z137</f>
        <v>1449.1483122357051</v>
      </c>
      <c r="D37" s="370">
        <f>IF($B37-'2004'!Y140=0,'2004'!Z140,"ERRR!")</f>
        <v>1560.1161908113847</v>
      </c>
      <c r="E37" s="370">
        <f>IF($B37-'2017'!Y141=0,'2017'!Z141,"ERRR!")</f>
        <v>1568.6540692555682</v>
      </c>
      <c r="F37" s="370">
        <f>IF($B37-'2018'!Y140=0,'2018'!Z140,"ERRR!")</f>
        <v>1358.6337117923817</v>
      </c>
      <c r="G37" s="350">
        <f t="shared" si="3"/>
        <v>1.698292139740477E-2</v>
      </c>
      <c r="I37" s="245">
        <f t="shared" si="4"/>
        <v>110.96787857567961</v>
      </c>
      <c r="J37" s="245">
        <f t="shared" si="5"/>
        <v>8.5378784441834341</v>
      </c>
      <c r="K37" s="245">
        <f t="shared" si="6"/>
        <v>-210.02035746318643</v>
      </c>
      <c r="L37" s="245">
        <f t="shared" si="0"/>
        <v>-90.514600443323388</v>
      </c>
      <c r="M37" s="266">
        <f t="shared" si="1"/>
        <v>80000</v>
      </c>
      <c r="N37" s="385" t="str">
        <f t="shared" si="2"/>
        <v>OK</v>
      </c>
      <c r="O37" s="143" t="s">
        <v>762</v>
      </c>
    </row>
    <row r="38" spans="2:26" ht="12.75">
      <c r="B38" s="266">
        <f>'2000'!Y138</f>
        <v>90000</v>
      </c>
      <c r="C38" s="370">
        <f>'2000'!Z138</f>
        <v>1421.357861090496</v>
      </c>
      <c r="D38" s="370">
        <f>IF($B38-'2004'!Y141=0,'2004'!Z141,"ERRR!")</f>
        <v>2173.6956380866318</v>
      </c>
      <c r="E38" s="370">
        <f>IF($B38-'2017'!Y142=0,'2017'!Z142,"ERRR!")</f>
        <v>2185.5466110705879</v>
      </c>
      <c r="F38" s="370">
        <f>IF($B38-'2018'!Y141=0,'2018'!Z141,"ERRR!")</f>
        <v>1973.6978352566466</v>
      </c>
      <c r="G38" s="350">
        <f t="shared" si="3"/>
        <v>2.1929975947296072E-2</v>
      </c>
      <c r="I38" s="245">
        <f t="shared" si="4"/>
        <v>752.33777699613574</v>
      </c>
      <c r="J38" s="245">
        <f t="shared" si="5"/>
        <v>11.850972983956126</v>
      </c>
      <c r="K38" s="245">
        <f t="shared" si="6"/>
        <v>-211.8487758139413</v>
      </c>
      <c r="L38" s="245">
        <f t="shared" si="0"/>
        <v>552.33997416615057</v>
      </c>
      <c r="M38" s="266">
        <f t="shared" si="1"/>
        <v>90000</v>
      </c>
      <c r="N38" s="385" t="str">
        <f t="shared" si="2"/>
        <v>OK</v>
      </c>
      <c r="O38" s="143"/>
    </row>
    <row r="39" spans="2:26" ht="12.75">
      <c r="B39" s="266">
        <f>'2000'!Y139</f>
        <v>100000</v>
      </c>
      <c r="C39" s="370">
        <f>'2000'!Z139</f>
        <v>1052.0051360270654</v>
      </c>
      <c r="D39" s="370">
        <f>IF($B39-'2004'!Y142=0,'2004'!Z142,"ERRR!")</f>
        <v>2765.9426170639708</v>
      </c>
      <c r="E39" s="370">
        <f>IF($B39-'2017'!Y143=0,'2017'!Z143,"ERRR!")</f>
        <v>2752.1513967797723</v>
      </c>
      <c r="F39" s="370">
        <f>IF($B39-'2018'!Y142=0,'2018'!Z142,"ERRR!")</f>
        <v>2669.3331686237466</v>
      </c>
      <c r="G39" s="350">
        <f t="shared" si="3"/>
        <v>2.6693331686237467E-2</v>
      </c>
      <c r="I39" s="245">
        <f t="shared" si="4"/>
        <v>1713.9374810369054</v>
      </c>
      <c r="J39" s="245">
        <f t="shared" si="5"/>
        <v>-13.791220284198516</v>
      </c>
      <c r="K39" s="245">
        <f t="shared" si="6"/>
        <v>-82.818228156025725</v>
      </c>
      <c r="L39" s="245">
        <f t="shared" si="0"/>
        <v>1617.3280325966812</v>
      </c>
      <c r="M39" s="266">
        <f t="shared" si="1"/>
        <v>100000</v>
      </c>
      <c r="N39" s="385" t="str">
        <f t="shared" si="2"/>
        <v>OK</v>
      </c>
      <c r="O39" s="215" t="s">
        <v>763</v>
      </c>
      <c r="Z39" s="307" t="s">
        <v>806</v>
      </c>
    </row>
    <row r="40" spans="2:26" ht="12.75">
      <c r="B40" s="266">
        <f>'2000'!Y140</f>
        <v>110000</v>
      </c>
      <c r="C40" s="370">
        <f>'2000'!Z140</f>
        <v>799.85404573934204</v>
      </c>
      <c r="D40" s="370">
        <f>IF($B40-'2004'!Y143=0,'2004'!Z143,"ERRR!")</f>
        <v>2556.8653992204477</v>
      </c>
      <c r="E40" s="370">
        <f>IF($B40-'2017'!Y144=0,'2017'!Z144,"ERRR!")</f>
        <v>2545.2892968037472</v>
      </c>
      <c r="F40" s="370">
        <f>IF($B40-'2018'!Y143=0,'2018'!Z143,"ERRR!")</f>
        <v>2619.344716552273</v>
      </c>
      <c r="G40" s="350">
        <f t="shared" si="3"/>
        <v>2.3812224695929755E-2</v>
      </c>
      <c r="I40" s="245">
        <f t="shared" si="4"/>
        <v>1757.0113534811057</v>
      </c>
      <c r="J40" s="245">
        <f t="shared" si="5"/>
        <v>-11.576102416700451</v>
      </c>
      <c r="K40" s="245">
        <f t="shared" si="6"/>
        <v>74.055419748525765</v>
      </c>
      <c r="L40" s="245">
        <f t="shared" si="0"/>
        <v>1819.4906708129311</v>
      </c>
      <c r="M40" s="266">
        <f t="shared" si="1"/>
        <v>110000</v>
      </c>
      <c r="N40" s="385" t="str">
        <f t="shared" si="2"/>
        <v>OK</v>
      </c>
      <c r="O40" s="143" t="s">
        <v>766</v>
      </c>
    </row>
    <row r="41" spans="2:26" ht="12.75">
      <c r="B41" s="266">
        <f>'2000'!Y141</f>
        <v>120000</v>
      </c>
      <c r="C41" s="370">
        <f>'2000'!Z141</f>
        <v>648.29719761120282</v>
      </c>
      <c r="D41" s="370">
        <f>IF($B41-'2004'!Y144=0,'2004'!Z144,"ERRR!")</f>
        <v>2439.7619020413299</v>
      </c>
      <c r="E41" s="370">
        <f>IF($B41-'2017'!Y145=0,'2017'!Z145,"ERRR!")</f>
        <v>2429.7733457422396</v>
      </c>
      <c r="F41" s="370">
        <f>IF($B41-'2018'!Y144=0,'2018'!Z144,"ERRR!")</f>
        <v>2497.3253181211567</v>
      </c>
      <c r="G41" s="350">
        <f t="shared" si="3"/>
        <v>2.0811044317676306E-2</v>
      </c>
      <c r="I41" s="245">
        <f t="shared" si="4"/>
        <v>1791.4647044301271</v>
      </c>
      <c r="J41" s="245">
        <f t="shared" si="5"/>
        <v>-9.9885562990903054</v>
      </c>
      <c r="K41" s="245">
        <f t="shared" si="6"/>
        <v>67.551972378917071</v>
      </c>
      <c r="L41" s="245">
        <f t="shared" si="0"/>
        <v>1849.0281205099539</v>
      </c>
      <c r="M41" s="266">
        <f t="shared" si="1"/>
        <v>120000</v>
      </c>
      <c r="N41" s="385" t="str">
        <f t="shared" si="2"/>
        <v>OK</v>
      </c>
      <c r="O41" s="143" t="s">
        <v>767</v>
      </c>
    </row>
    <row r="42" spans="2:26" ht="12.75">
      <c r="B42" s="266">
        <f>'2000'!Y142</f>
        <v>130000</v>
      </c>
      <c r="C42" s="370">
        <f>'2000'!Z142</f>
        <v>562.70144039215074</v>
      </c>
      <c r="D42" s="370">
        <f>IF($B42-'2004'!Y145=0,'2004'!Z145,"ERRR!")</f>
        <v>2377.4731321349386</v>
      </c>
      <c r="E42" s="370">
        <f>IF($B42-'2017'!Y146=0,'2017'!Z146,"ERRR!")</f>
        <v>2369.572394680732</v>
      </c>
      <c r="F42" s="370">
        <f>IF($B42-'2018'!Y145=0,'2018'!Z145,"ERRR!")</f>
        <v>2426.2150105991309</v>
      </c>
      <c r="G42" s="350">
        <f t="shared" si="3"/>
        <v>1.8663192389224082E-2</v>
      </c>
      <c r="I42" s="245">
        <f t="shared" si="4"/>
        <v>1814.7716917427879</v>
      </c>
      <c r="J42" s="245">
        <f t="shared" si="5"/>
        <v>-7.9007374542065918</v>
      </c>
      <c r="K42" s="245">
        <f t="shared" si="6"/>
        <v>56.64261591839886</v>
      </c>
      <c r="L42" s="245">
        <f t="shared" si="0"/>
        <v>1863.5135702069801</v>
      </c>
      <c r="M42" s="266">
        <f t="shared" si="1"/>
        <v>130000</v>
      </c>
      <c r="N42" s="385" t="str">
        <f t="shared" si="2"/>
        <v>OK</v>
      </c>
      <c r="O42" s="143" t="s">
        <v>775</v>
      </c>
    </row>
    <row r="43" spans="2:26" ht="12.75">
      <c r="B43" s="266">
        <f>'2000'!Y143</f>
        <v>140000</v>
      </c>
      <c r="C43" s="245">
        <f>'2000'!Z143</f>
        <v>521.50549344978276</v>
      </c>
      <c r="D43" s="245">
        <f>IF($B43-'2004'!Y146=0,'2004'!Z146,"ERRR!")</f>
        <v>2361.6318274691889</v>
      </c>
      <c r="E43" s="245">
        <f>IF($B43-'2017'!Y147=0,'2017'!Z147,"ERRR!")</f>
        <v>2355.9402486431482</v>
      </c>
      <c r="F43" s="245">
        <f>IF($B43-'2018'!Y146=0,'2018'!Z146,"ERRR!")</f>
        <v>2395.7295354718485</v>
      </c>
      <c r="G43" s="350">
        <f t="shared" si="3"/>
        <v>1.7112353824798917E-2</v>
      </c>
      <c r="I43" s="245">
        <f t="shared" si="4"/>
        <v>1840.1263340194062</v>
      </c>
      <c r="J43" s="245">
        <f t="shared" si="5"/>
        <v>-5.691578826040768</v>
      </c>
      <c r="K43" s="245">
        <f t="shared" si="6"/>
        <v>39.789286828700369</v>
      </c>
      <c r="L43" s="245">
        <f t="shared" si="0"/>
        <v>1874.2240420220658</v>
      </c>
      <c r="M43" s="266">
        <f t="shared" si="1"/>
        <v>140000</v>
      </c>
      <c r="N43" s="385" t="str">
        <f t="shared" si="2"/>
        <v>OK</v>
      </c>
      <c r="O43" s="143" t="s">
        <v>776</v>
      </c>
    </row>
    <row r="44" spans="2:26" ht="12.75">
      <c r="B44" s="266">
        <f>'2000'!Y144</f>
        <v>150000</v>
      </c>
      <c r="C44" s="245">
        <f>'2000'!Z144</f>
        <v>542.65515125049274</v>
      </c>
      <c r="D44" s="245">
        <f>IF($B44-'2004'!Y147=0,'2004'!Z147,"ERRR!")</f>
        <v>2401.0008115734931</v>
      </c>
      <c r="E44" s="245">
        <f>IF($B44-'2017'!Y148=0,'2017'!Z148,"ERRR!")</f>
        <v>2397.4071034599724</v>
      </c>
      <c r="F44" s="245">
        <f>IF($B44-'2018'!Y147=0,'2018'!Z147,"ERRR!")</f>
        <v>2397.1508718221748</v>
      </c>
      <c r="G44" s="350">
        <f t="shared" si="3"/>
        <v>1.5981005812147831E-2</v>
      </c>
      <c r="I44" s="245">
        <f t="shared" si="4"/>
        <v>1858.3456603230004</v>
      </c>
      <c r="J44" s="245">
        <f t="shared" si="5"/>
        <v>-3.5937081135207336</v>
      </c>
      <c r="K44" s="245">
        <f t="shared" si="6"/>
        <v>-0.25623163779755487</v>
      </c>
      <c r="L44" s="245">
        <f t="shared" si="0"/>
        <v>1854.4957205716821</v>
      </c>
      <c r="M44" s="266">
        <f t="shared" si="1"/>
        <v>150000</v>
      </c>
      <c r="N44" s="385" t="str">
        <f t="shared" si="2"/>
        <v>OK</v>
      </c>
      <c r="O44" s="143"/>
    </row>
    <row r="45" spans="2:26" ht="12.75">
      <c r="B45" s="266">
        <f>'2000'!Y145</f>
        <v>160000</v>
      </c>
      <c r="C45" s="245">
        <f>'2000'!Z145</f>
        <v>576.06436363635987</v>
      </c>
      <c r="D45" s="245">
        <f>IF($B45-'2004'!Y148=0,'2004'!Z148,"ERRR!")</f>
        <v>2459.0578181818191</v>
      </c>
      <c r="E45" s="245">
        <f>IF($B45-'2017'!Y149=0,'2017'!Z149,"ERRR!")</f>
        <v>2455.0414318181793</v>
      </c>
      <c r="F45" s="245">
        <f>IF($B45-'2018'!Y148=0,'2018'!Z148,"ERRR!")</f>
        <v>2419.2272727272725</v>
      </c>
      <c r="G45" s="350">
        <f t="shared" si="3"/>
        <v>1.5120170454545454E-2</v>
      </c>
      <c r="I45" s="245">
        <f t="shared" si="4"/>
        <v>1882.9934545454594</v>
      </c>
      <c r="J45" s="245">
        <f t="shared" si="5"/>
        <v>-4.0163863636398673</v>
      </c>
      <c r="K45" s="245">
        <f t="shared" si="6"/>
        <v>-35.814159090906742</v>
      </c>
      <c r="L45" s="245">
        <f t="shared" si="0"/>
        <v>1843.1629090909128</v>
      </c>
      <c r="M45" s="266">
        <f t="shared" si="1"/>
        <v>160000</v>
      </c>
      <c r="N45" s="385" t="str">
        <f t="shared" si="2"/>
        <v>OK</v>
      </c>
      <c r="O45" s="215" t="s">
        <v>764</v>
      </c>
      <c r="Z45" s="307" t="s">
        <v>806</v>
      </c>
    </row>
    <row r="46" spans="2:26" ht="12.75">
      <c r="B46" s="266">
        <f>'2000'!Y146</f>
        <v>170000</v>
      </c>
      <c r="C46" s="245">
        <f>'2000'!Z146</f>
        <v>647.55545454544995</v>
      </c>
      <c r="D46" s="245">
        <f>IF($B46-'2004'!Y149=0,'2004'!Z149,"ERRR!")</f>
        <v>2543.7340000000004</v>
      </c>
      <c r="E46" s="245">
        <f>IF($B46-'2017'!Y150=0,'2017'!Z150,"ERRR!")</f>
        <v>2542.0389107869714</v>
      </c>
      <c r="F46" s="245">
        <f>IF($B46-'2018'!Y149=0,'2018'!Z149,"ERRR!")</f>
        <v>2453.9803673632373</v>
      </c>
      <c r="G46" s="350">
        <f t="shared" si="3"/>
        <v>1.4435178631548454E-2</v>
      </c>
      <c r="I46" s="245">
        <f t="shared" si="4"/>
        <v>1896.1785454545504</v>
      </c>
      <c r="J46" s="245">
        <f t="shared" si="5"/>
        <v>-1.6950892130289503</v>
      </c>
      <c r="K46" s="245">
        <f t="shared" si="6"/>
        <v>-88.058543423734136</v>
      </c>
      <c r="L46" s="245">
        <f t="shared" si="0"/>
        <v>1806.4249128177873</v>
      </c>
      <c r="M46" s="266">
        <f t="shared" si="1"/>
        <v>170000</v>
      </c>
      <c r="N46" s="385" t="str">
        <f t="shared" si="2"/>
        <v>OK</v>
      </c>
      <c r="O46" s="143" t="s">
        <v>777</v>
      </c>
    </row>
    <row r="47" spans="2:26" ht="12.75">
      <c r="B47" s="266">
        <f>'2000'!Y147</f>
        <v>180000</v>
      </c>
      <c r="C47" s="245">
        <f>'2000'!Z147</f>
        <v>583.1475680825672</v>
      </c>
      <c r="D47" s="245">
        <f>IF($B47-'2004'!Y150=0,'2004'!Z150,"ERRR!")</f>
        <v>2600.6937251294894</v>
      </c>
      <c r="E47" s="245">
        <f>IF($B47-'2017'!Y151=0,'2017'!Z151,"ERRR!")</f>
        <v>2582.1968836499263</v>
      </c>
      <c r="F47" s="245">
        <f>IF($B47-'2018'!Y150=0,'2018'!Z150,"ERRR!")</f>
        <v>2604.7137628111273</v>
      </c>
      <c r="G47" s="350">
        <f t="shared" si="3"/>
        <v>1.4470632015617374E-2</v>
      </c>
      <c r="I47" s="245">
        <f t="shared" si="4"/>
        <v>2017.5461570469222</v>
      </c>
      <c r="J47" s="245">
        <f t="shared" si="5"/>
        <v>-18.496841479563045</v>
      </c>
      <c r="K47" s="245">
        <f t="shared" si="6"/>
        <v>22.516879161200904</v>
      </c>
      <c r="L47" s="245">
        <f t="shared" si="0"/>
        <v>2021.56619472856</v>
      </c>
      <c r="M47" s="266">
        <f t="shared" si="1"/>
        <v>180000</v>
      </c>
      <c r="N47" s="385" t="str">
        <f t="shared" si="2"/>
        <v>OK</v>
      </c>
      <c r="O47" s="143" t="s">
        <v>765</v>
      </c>
    </row>
    <row r="48" spans="2:26" ht="12.75">
      <c r="B48" s="266">
        <f>'2000'!Y148</f>
        <v>190000</v>
      </c>
      <c r="C48" s="245">
        <f>'2000'!Z148</f>
        <v>389.3027606192872</v>
      </c>
      <c r="D48" s="245">
        <f>IF($B48-'2004'!Y151=0,'2004'!Z151,"ERRR!")</f>
        <v>2420.9946717270973</v>
      </c>
      <c r="E48" s="245">
        <f>IF($B48-'2017'!Y152=0,'2017'!Z152,"ERRR!")</f>
        <v>2402.6160383310648</v>
      </c>
      <c r="F48" s="245">
        <f>IF($B48-'2018'!Y151=0,'2018'!Z151,"ERRR!")</f>
        <v>2808.1744309862902</v>
      </c>
      <c r="G48" s="350">
        <f t="shared" si="3"/>
        <v>1.4779865426243632E-2</v>
      </c>
      <c r="I48" s="245">
        <f t="shared" si="4"/>
        <v>2031.69191110781</v>
      </c>
      <c r="J48" s="245">
        <f t="shared" si="5"/>
        <v>-18.378633396032455</v>
      </c>
      <c r="K48" s="245">
        <f t="shared" si="6"/>
        <v>405.55839265522536</v>
      </c>
      <c r="L48" s="245">
        <f t="shared" si="0"/>
        <v>2418.8716703670029</v>
      </c>
      <c r="M48" s="266">
        <f t="shared" si="1"/>
        <v>190000</v>
      </c>
      <c r="N48" s="385" t="str">
        <f t="shared" si="2"/>
        <v>OK</v>
      </c>
      <c r="O48" s="143"/>
    </row>
    <row r="49" spans="1:26" ht="12.75">
      <c r="B49" s="266">
        <f>'2000'!Y149</f>
        <v>200000</v>
      </c>
      <c r="C49" s="245">
        <f>'2000'!Z149</f>
        <v>219.2972258832815</v>
      </c>
      <c r="D49" s="245">
        <f>IF($B49-'2004'!Y152=0,'2004'!Z152,"ERRR!")</f>
        <v>2260.0627092337936</v>
      </c>
      <c r="E49" s="245">
        <f>IF($B49-'2017'!Y153=0,'2017'!Z153,"ERRR!")</f>
        <v>2243.6637384667501</v>
      </c>
      <c r="F49" s="245">
        <f>IF($B49-'2018'!Y152=0,'2018'!Z152,"ERRR!")</f>
        <v>2906.1805537069081</v>
      </c>
      <c r="G49" s="350">
        <f t="shared" si="3"/>
        <v>1.453090276853454E-2</v>
      </c>
      <c r="I49" s="245">
        <f t="shared" si="4"/>
        <v>2040.7654833505121</v>
      </c>
      <c r="J49" s="245">
        <f t="shared" si="5"/>
        <v>-16.398970767043465</v>
      </c>
      <c r="K49" s="245">
        <f t="shared" si="6"/>
        <v>662.51681524015794</v>
      </c>
      <c r="L49" s="245">
        <f t="shared" si="0"/>
        <v>2686.8833278236266</v>
      </c>
      <c r="M49" s="266">
        <f t="shared" si="1"/>
        <v>200000</v>
      </c>
      <c r="N49" s="385" t="str">
        <f t="shared" si="2"/>
        <v>OK</v>
      </c>
      <c r="O49" s="215" t="s">
        <v>773</v>
      </c>
      <c r="Z49" s="307" t="s">
        <v>806</v>
      </c>
    </row>
    <row r="50" spans="1:26" ht="12.75">
      <c r="B50" s="266">
        <f>'2000'!Y150</f>
        <v>210000</v>
      </c>
      <c r="C50" s="245">
        <f>'2000'!Z150</f>
        <v>96.166054783638344</v>
      </c>
      <c r="D50" s="245">
        <f>IF($B50-'2004'!Y153=0,'2004'!Z153,"ERRR!")</f>
        <v>2136.6778376495827</v>
      </c>
      <c r="E50" s="245">
        <f>IF($B50-'2017'!Y154=0,'2017'!Z154,"ERRR!")</f>
        <v>2125.4408249660719</v>
      </c>
      <c r="F50" s="245">
        <f>IF($B50-'2018'!Y153=0,'2018'!Z153,"ERRR!")</f>
        <v>3078.73213097298</v>
      </c>
      <c r="G50" s="350">
        <f t="shared" si="3"/>
        <v>1.4660629195109428E-2</v>
      </c>
      <c r="I50" s="245">
        <f t="shared" si="4"/>
        <v>2040.5117828659443</v>
      </c>
      <c r="J50" s="245">
        <f t="shared" si="5"/>
        <v>-11.237012683510784</v>
      </c>
      <c r="K50" s="245">
        <f t="shared" si="6"/>
        <v>953.29130600690814</v>
      </c>
      <c r="L50" s="245">
        <f t="shared" si="0"/>
        <v>2982.5660761893419</v>
      </c>
      <c r="M50" s="266">
        <f t="shared" si="1"/>
        <v>210000</v>
      </c>
      <c r="N50" s="385" t="str">
        <f t="shared" si="2"/>
        <v>OK</v>
      </c>
      <c r="O50" s="143" t="s">
        <v>768</v>
      </c>
    </row>
    <row r="51" spans="1:26" ht="12.75">
      <c r="B51" s="266">
        <f>'2000'!Y151</f>
        <v>220000</v>
      </c>
      <c r="C51" s="245">
        <f>'2000'!Z151</f>
        <v>40.873065502176445</v>
      </c>
      <c r="D51" s="245">
        <f>IF($B51-'2004'!Y154=0,'2004'!Z154,"ERRR!")</f>
        <v>2084.4206024290065</v>
      </c>
      <c r="E51" s="245">
        <f>IF($B51-'2017'!Y155=0,'2017'!Z155,"ERRR!")</f>
        <v>2076.4923887381224</v>
      </c>
      <c r="F51" s="245">
        <f>IF($B51-'2018'!Y154=0,'2018'!Z154,"ERRR!")</f>
        <v>3335.7837082390524</v>
      </c>
      <c r="G51" s="350">
        <f t="shared" si="3"/>
        <v>1.5162653219268419E-2</v>
      </c>
      <c r="I51" s="245">
        <f t="shared" si="4"/>
        <v>2043.5475369268302</v>
      </c>
      <c r="J51" s="245">
        <f t="shared" si="5"/>
        <v>-7.9282136908841494</v>
      </c>
      <c r="K51" s="245">
        <f t="shared" si="6"/>
        <v>1259.2913195009301</v>
      </c>
      <c r="L51" s="245">
        <f t="shared" si="0"/>
        <v>3294.9106427368761</v>
      </c>
      <c r="M51" s="266">
        <f t="shared" si="1"/>
        <v>220000</v>
      </c>
      <c r="N51" s="385" t="str">
        <f t="shared" si="2"/>
        <v>OK</v>
      </c>
      <c r="O51" s="143" t="s">
        <v>769</v>
      </c>
    </row>
    <row r="52" spans="1:26" ht="12.75">
      <c r="B52" s="266">
        <f>'2000'!Y152</f>
        <v>230000</v>
      </c>
      <c r="C52" s="245">
        <f>'2000'!Z152</f>
        <v>20.620076220716079</v>
      </c>
      <c r="D52" s="245">
        <f>IF($B52-'2004'!Y155=0,'2004'!Z155,"ERRR!")</f>
        <v>2067.5006399357048</v>
      </c>
      <c r="E52" s="245">
        <f>IF($B52-'2017'!Y156=0,'2017'!Z156,"ERRR!")</f>
        <v>2062.7112252374454</v>
      </c>
      <c r="F52" s="245">
        <f>IF($B52-'2018'!Y155=0,'2018'!Z155,"ERRR!")</f>
        <v>3649.6989218687609</v>
      </c>
      <c r="G52" s="350">
        <f t="shared" si="3"/>
        <v>1.586825618203809E-2</v>
      </c>
      <c r="I52" s="245">
        <f t="shared" si="4"/>
        <v>2046.8805637149887</v>
      </c>
      <c r="J52" s="245">
        <f t="shared" si="5"/>
        <v>-4.7894146982594066</v>
      </c>
      <c r="K52" s="245">
        <f t="shared" si="6"/>
        <v>1586.9876966313154</v>
      </c>
      <c r="L52" s="245">
        <f t="shared" si="0"/>
        <v>3629.078845648045</v>
      </c>
      <c r="M52" s="266">
        <f t="shared" si="1"/>
        <v>230000</v>
      </c>
      <c r="N52" s="385" t="str">
        <f t="shared" si="2"/>
        <v>OK</v>
      </c>
      <c r="O52" s="143" t="s">
        <v>770</v>
      </c>
    </row>
    <row r="53" spans="1:26" ht="12.75">
      <c r="B53" s="266">
        <f>'2000'!Y153</f>
        <v>240000</v>
      </c>
      <c r="C53" s="245">
        <f>'2000'!Z153</f>
        <v>44.502541484710079</v>
      </c>
      <c r="D53" s="245">
        <f>IF($B53-'2004'!Y156=0,'2004'!Z156,"ERRR!")</f>
        <v>2100.2595865333128</v>
      </c>
      <c r="E53" s="245">
        <f>IF($B53-'2017'!Y157=0,'2017'!Z157,"ERRR!")</f>
        <v>2096.3121981004033</v>
      </c>
      <c r="F53" s="245">
        <f>IF($B53-'2018'!Y156=0,'2018'!Z156,"ERRR!")</f>
        <v>4018.1595900439238</v>
      </c>
      <c r="G53" s="350">
        <f t="shared" si="3"/>
        <v>1.6742331625183016E-2</v>
      </c>
      <c r="I53" s="245">
        <f t="shared" si="4"/>
        <v>2055.7570450486028</v>
      </c>
      <c r="J53" s="245">
        <f t="shared" si="5"/>
        <v>-3.9473884329095199</v>
      </c>
      <c r="K53" s="245">
        <f t="shared" si="6"/>
        <v>1921.8473919435205</v>
      </c>
      <c r="L53" s="245">
        <f t="shared" si="0"/>
        <v>3973.6570485592138</v>
      </c>
      <c r="M53" s="266">
        <f t="shared" si="1"/>
        <v>240000</v>
      </c>
      <c r="N53" s="385" t="str">
        <f t="shared" si="2"/>
        <v>OK</v>
      </c>
      <c r="O53" s="143" t="s">
        <v>778</v>
      </c>
    </row>
    <row r="54" spans="1:26" ht="12.75">
      <c r="B54" s="266">
        <f>'2000'!Y154</f>
        <v>250000</v>
      </c>
      <c r="C54" s="245">
        <f>'2000'!Z154</f>
        <v>113.01337038506807</v>
      </c>
      <c r="D54" s="245">
        <f>IF($B54-'2004'!Y157=0,'2004'!Z157,"ERRR!")</f>
        <v>2166.0123513127387</v>
      </c>
      <c r="E54" s="245">
        <f>IF($B54-'2017'!Y158=0,'2017'!Z158,"ERRR!")</f>
        <v>2166.4823982360899</v>
      </c>
      <c r="F54" s="245">
        <f>IF($B54-'2018'!Y157=0,'2018'!Z157,"ERRR!")</f>
        <v>4450.7111673099962</v>
      </c>
      <c r="G54" s="350">
        <f t="shared" si="3"/>
        <v>1.7802844669239985E-2</v>
      </c>
      <c r="I54" s="245">
        <f t="shared" si="4"/>
        <v>2052.9989809276708</v>
      </c>
      <c r="J54" s="245">
        <f t="shared" si="5"/>
        <v>0.47004692335121945</v>
      </c>
      <c r="K54" s="245">
        <f t="shared" si="6"/>
        <v>2284.2287690739063</v>
      </c>
      <c r="L54" s="245">
        <f t="shared" si="0"/>
        <v>4337.6977969249283</v>
      </c>
      <c r="M54" s="266">
        <f t="shared" si="1"/>
        <v>250000</v>
      </c>
      <c r="N54" s="385" t="str">
        <f t="shared" si="2"/>
        <v>OK</v>
      </c>
      <c r="O54" s="143" t="s">
        <v>771</v>
      </c>
    </row>
    <row r="55" spans="1:26" ht="12.75">
      <c r="B55" s="266" t="s">
        <v>607</v>
      </c>
      <c r="C55" s="245"/>
      <c r="D55" s="245"/>
      <c r="E55" s="245"/>
      <c r="F55" s="245"/>
      <c r="G55" s="351"/>
      <c r="O55" s="143" t="s">
        <v>772</v>
      </c>
    </row>
    <row r="56" spans="1:26" ht="12.75">
      <c r="O56" s="143" t="s">
        <v>779</v>
      </c>
    </row>
    <row r="57" spans="1:26" ht="12.75">
      <c r="B57" s="334"/>
      <c r="P57" s="143"/>
    </row>
    <row r="58" spans="1:26" ht="18">
      <c r="A58" s="287" t="s">
        <v>971</v>
      </c>
      <c r="B58" s="287"/>
      <c r="C58" s="287"/>
      <c r="D58" s="287"/>
      <c r="E58" s="287"/>
      <c r="F58" s="287"/>
      <c r="G58" s="287"/>
      <c r="H58" s="287"/>
      <c r="I58" s="287"/>
      <c r="J58" s="287"/>
      <c r="P58" s="143"/>
    </row>
    <row r="59" spans="1:26" ht="18">
      <c r="A59" s="287" t="s">
        <v>970</v>
      </c>
      <c r="B59" s="287"/>
      <c r="C59" s="287"/>
      <c r="D59" s="287"/>
      <c r="E59" s="287"/>
      <c r="F59" s="287"/>
      <c r="G59" s="287"/>
      <c r="H59" s="287"/>
      <c r="I59" s="287"/>
      <c r="J59" s="287"/>
    </row>
    <row r="60" spans="1:26">
      <c r="B60" s="334"/>
    </row>
    <row r="61" spans="1:26">
      <c r="B61" s="334"/>
    </row>
    <row r="62" spans="1:26" ht="12">
      <c r="C62" s="272" t="s">
        <v>613</v>
      </c>
    </row>
    <row r="63" spans="1:26" ht="12">
      <c r="A63" s="31" t="s">
        <v>612</v>
      </c>
      <c r="C63" s="160" t="s">
        <v>637</v>
      </c>
    </row>
    <row r="64" spans="1:26" ht="12">
      <c r="A64" s="31" t="s">
        <v>614</v>
      </c>
      <c r="C64" s="338">
        <f>'2000'!InflateFactr</f>
        <v>1.468</v>
      </c>
      <c r="D64" s="338">
        <f>'2004'!InflateFactr</f>
        <v>1.3380000000000001</v>
      </c>
      <c r="E64" s="338">
        <f>'2017'!InflateFactr</f>
        <v>1.0209999999999999</v>
      </c>
      <c r="F64" s="338">
        <f>'2018'!InflateFactr</f>
        <v>1</v>
      </c>
      <c r="G64" s="207"/>
    </row>
    <row r="65" spans="1:27" ht="12.75">
      <c r="A65" s="31" t="s">
        <v>783</v>
      </c>
      <c r="C65" s="337">
        <v>1.468</v>
      </c>
      <c r="D65" s="337">
        <v>1.3380000000000001</v>
      </c>
      <c r="E65" s="337">
        <v>1.0209999999999999</v>
      </c>
      <c r="F65" s="337">
        <v>1</v>
      </c>
      <c r="G65" s="331" t="s">
        <v>784</v>
      </c>
    </row>
    <row r="66" spans="1:27">
      <c r="A66" s="31"/>
      <c r="G66" s="207"/>
    </row>
    <row r="67" spans="1:27">
      <c r="B67" s="336" t="s">
        <v>201</v>
      </c>
      <c r="C67" s="403" t="s">
        <v>634</v>
      </c>
      <c r="D67" s="403"/>
      <c r="E67" s="403"/>
      <c r="F67" s="403"/>
      <c r="G67" s="341"/>
      <c r="H67" s="207">
        <v>2004</v>
      </c>
      <c r="I67" s="207">
        <v>2017</v>
      </c>
      <c r="J67" s="207">
        <v>2018</v>
      </c>
      <c r="K67" s="207">
        <v>2018</v>
      </c>
      <c r="L67" s="336" t="s">
        <v>201</v>
      </c>
      <c r="M67" s="386" t="s">
        <v>609</v>
      </c>
    </row>
    <row r="68" spans="1:27">
      <c r="B68" s="336" t="s">
        <v>611</v>
      </c>
      <c r="C68" s="265" t="s">
        <v>636</v>
      </c>
      <c r="D68" s="161"/>
      <c r="E68" s="161"/>
      <c r="F68" s="161"/>
      <c r="G68" s="345"/>
      <c r="H68" s="207" t="s">
        <v>606</v>
      </c>
      <c r="I68" s="207" t="s">
        <v>606</v>
      </c>
      <c r="J68" s="207" t="s">
        <v>606</v>
      </c>
      <c r="K68" s="207" t="s">
        <v>606</v>
      </c>
      <c r="L68" s="336" t="s">
        <v>611</v>
      </c>
      <c r="M68" s="386" t="s">
        <v>610</v>
      </c>
    </row>
    <row r="69" spans="1:27">
      <c r="B69" s="336" t="s">
        <v>202</v>
      </c>
      <c r="C69" s="340">
        <v>2000</v>
      </c>
      <c r="D69" s="340">
        <v>2004</v>
      </c>
      <c r="E69" s="340">
        <v>2017</v>
      </c>
      <c r="F69" s="340">
        <v>2018</v>
      </c>
      <c r="G69" s="340" t="s">
        <v>621</v>
      </c>
      <c r="H69" s="207">
        <v>2000</v>
      </c>
      <c r="I69" s="207">
        <v>2004</v>
      </c>
      <c r="J69" s="207">
        <v>2017</v>
      </c>
      <c r="K69" s="207">
        <v>2000</v>
      </c>
      <c r="L69" s="336" t="s">
        <v>202</v>
      </c>
      <c r="M69" s="386" t="s">
        <v>608</v>
      </c>
    </row>
    <row r="70" spans="1:27" ht="12.75">
      <c r="B70" s="183">
        <f>'2000'!B210</f>
        <v>1E-3</v>
      </c>
      <c r="C70" s="244">
        <f>IF($B70-'2000'!$B210=0,AVERAGE('2000'!$C210:$M210),"ERRR!")</f>
        <v>0</v>
      </c>
      <c r="D70" s="244">
        <f>IF($B70-'2004'!$B287=0,AVERAGE('2004'!$C287:$M287),"ERRR!")</f>
        <v>0</v>
      </c>
      <c r="E70" s="244">
        <f>IF($B70-'2017'!$B265=0,AVERAGE('2017'!$C265:$M265),"ERRR!")</f>
        <v>3.2129877214922477E-17</v>
      </c>
      <c r="F70" s="244">
        <f>IF($B70-'2018'!$B265=0,AVERAGE('2018'!$C265:$M265),"ERRR!")</f>
        <v>-1.6064009461214425E-17</v>
      </c>
      <c r="H70" s="244">
        <f t="shared" ref="H70:H94" si="7">D70-C70</f>
        <v>0</v>
      </c>
      <c r="I70" s="244">
        <f t="shared" ref="I70:I94" si="8">E70-D70</f>
        <v>3.2129877214922477E-17</v>
      </c>
      <c r="J70" s="244">
        <f t="shared" ref="J70:J94" si="9">F70-E70</f>
        <v>-4.8193886676136902E-17</v>
      </c>
      <c r="K70" s="244">
        <f t="shared" ref="K70:K94" si="10">F70-C70</f>
        <v>-1.6064009461214425E-17</v>
      </c>
      <c r="L70" s="266">
        <f t="shared" ref="L70:L95" si="11">B70</f>
        <v>1E-3</v>
      </c>
      <c r="M70" s="385" t="str">
        <f t="shared" ref="M70:M94" si="12">IF(ABS(SUM(H70:J70)-K70)&lt;0.001,"OK","ERRR!")</f>
        <v>OK</v>
      </c>
    </row>
    <row r="71" spans="1:27" ht="12.75">
      <c r="B71" s="183">
        <f>'2000'!B211</f>
        <v>10000</v>
      </c>
      <c r="C71" s="244">
        <f>IF($B71-'2000'!$B211=0,AVERAGE('2000'!$C211:$M211),"ERRR!")</f>
        <v>-0.63821371860796017</v>
      </c>
      <c r="D71" s="244">
        <f>IF($B71-'2004'!$B288=0,AVERAGE('2004'!$C288:$M288),"ERRR!")</f>
        <v>1.0000000000000002E-3</v>
      </c>
      <c r="E71" s="244">
        <f>IF($B71-'2017'!$B266=0,AVERAGE('2017'!$C266:$M266),"ERRR!")</f>
        <v>-0.27129200291996036</v>
      </c>
      <c r="F71" s="244">
        <f>IF($B71-'2018'!$B266=0,AVERAGE('2018'!$C266:$M266),"ERRR!")</f>
        <v>-0.27196085290903832</v>
      </c>
      <c r="H71" s="244">
        <f t="shared" si="7"/>
        <v>0.63921371860796017</v>
      </c>
      <c r="I71" s="244">
        <f t="shared" si="8"/>
        <v>-0.27229200291996036</v>
      </c>
      <c r="J71" s="244">
        <f t="shared" si="9"/>
        <v>-6.6884998907795756E-4</v>
      </c>
      <c r="K71" s="244">
        <f t="shared" si="10"/>
        <v>0.36625286569892185</v>
      </c>
      <c r="L71" s="266">
        <f t="shared" si="11"/>
        <v>10000</v>
      </c>
      <c r="M71" s="385" t="str">
        <f t="shared" si="12"/>
        <v>OK</v>
      </c>
    </row>
    <row r="72" spans="1:27" ht="12.75">
      <c r="B72" s="183">
        <f>'2000'!B212</f>
        <v>20000</v>
      </c>
      <c r="C72" s="244">
        <f>IF($B72-'2000'!$B212=0,AVERAGE('2000'!$C212:$M212),"ERRR!")</f>
        <v>0.59085668076083153</v>
      </c>
      <c r="D72" s="244">
        <f>IF($B72-'2004'!$B289=0,AVERAGE('2004'!$C289:$M289),"ERRR!")</f>
        <v>1.0000000000000002E-3</v>
      </c>
      <c r="E72" s="244">
        <f>IF($B72-'2017'!$B267=0,AVERAGE('2017'!$C267:$M267),"ERRR!")</f>
        <v>1.0703908417073835</v>
      </c>
      <c r="F72" s="244">
        <f>IF($B72-'2018'!$B267=0,AVERAGE('2018'!$C267:$M267),"ERRR!")</f>
        <v>-0.50210645545905208</v>
      </c>
      <c r="H72" s="244">
        <f t="shared" si="7"/>
        <v>-0.58985668076083153</v>
      </c>
      <c r="I72" s="244">
        <f t="shared" si="8"/>
        <v>1.0693908417073836</v>
      </c>
      <c r="J72" s="246">
        <f t="shared" si="9"/>
        <v>-1.5724972971664357</v>
      </c>
      <c r="K72" s="244">
        <f t="shared" si="10"/>
        <v>-1.0929631362198835</v>
      </c>
      <c r="L72" s="266">
        <f t="shared" si="11"/>
        <v>20000</v>
      </c>
      <c r="M72" s="385" t="str">
        <f t="shared" si="12"/>
        <v>OK</v>
      </c>
      <c r="N72" s="143" t="s">
        <v>635</v>
      </c>
      <c r="AA72" s="307" t="s">
        <v>806</v>
      </c>
    </row>
    <row r="73" spans="1:27" ht="12.75">
      <c r="B73" s="183">
        <f>'2000'!B213</f>
        <v>30000</v>
      </c>
      <c r="C73" s="244">
        <f>IF($B73-'2000'!$B213=0,AVERAGE('2000'!$C213:$M213),"ERRR!")</f>
        <v>-3.5330194830661384E-3</v>
      </c>
      <c r="D73" s="244">
        <f>IF($B73-'2004'!$B290=0,AVERAGE('2004'!$C290:$M290),"ERRR!")</f>
        <v>1.0000000000000002E-3</v>
      </c>
      <c r="E73" s="244">
        <f>IF($B73-'2017'!$B268=0,AVERAGE('2017'!$C268:$M268),"ERRR!")</f>
        <v>0.3334448804227248</v>
      </c>
      <c r="F73" s="244">
        <f>IF($B73-'2018'!$B268=0,AVERAGE('2018'!$C268:$M268),"ERRR!")</f>
        <v>0.45719614614903487</v>
      </c>
      <c r="H73" s="244">
        <f t="shared" si="7"/>
        <v>4.5330194830661384E-3</v>
      </c>
      <c r="I73" s="244">
        <f t="shared" si="8"/>
        <v>0.3324448804227248</v>
      </c>
      <c r="J73" s="244">
        <f t="shared" si="9"/>
        <v>0.12375126572631007</v>
      </c>
      <c r="K73" s="244">
        <f t="shared" si="10"/>
        <v>0.46072916563210098</v>
      </c>
      <c r="L73" s="266">
        <f t="shared" si="11"/>
        <v>30000</v>
      </c>
      <c r="M73" s="385" t="str">
        <f t="shared" si="12"/>
        <v>OK</v>
      </c>
      <c r="N73" s="143" t="s">
        <v>972</v>
      </c>
    </row>
    <row r="74" spans="1:27" ht="12.75">
      <c r="B74" s="183">
        <f>'2000'!B214</f>
        <v>40000</v>
      </c>
      <c r="C74" s="244">
        <f>IF($B74-'2000'!$B214=0,AVERAGE('2000'!$C214:$M214),"ERRR!")</f>
        <v>-1.9845102079570898E-2</v>
      </c>
      <c r="D74" s="244">
        <f>IF($B74-'2004'!$B291=0,AVERAGE('2004'!$C291:$M291),"ERRR!")</f>
        <v>1.0000000000000002E-3</v>
      </c>
      <c r="E74" s="244">
        <f>IF($B74-'2017'!$B269=0,AVERAGE('2017'!$C269:$M269),"ERRR!")</f>
        <v>0.31994006088483312</v>
      </c>
      <c r="F74" s="244">
        <f>IF($B74-'2018'!$B269=0,AVERAGE('2018'!$C269:$M269),"ERRR!")</f>
        <v>0.22164275506526154</v>
      </c>
      <c r="H74" s="244">
        <f t="shared" si="7"/>
        <v>2.0845102079570899E-2</v>
      </c>
      <c r="I74" s="244">
        <f t="shared" si="8"/>
        <v>0.31894006088483312</v>
      </c>
      <c r="J74" s="244">
        <f t="shared" si="9"/>
        <v>-9.8297305819571579E-2</v>
      </c>
      <c r="K74" s="244">
        <f t="shared" si="10"/>
        <v>0.24148785714483245</v>
      </c>
      <c r="L74" s="266">
        <f t="shared" si="11"/>
        <v>40000</v>
      </c>
      <c r="M74" s="385" t="str">
        <f t="shared" si="12"/>
        <v>OK</v>
      </c>
      <c r="N74" s="143" t="s">
        <v>746</v>
      </c>
    </row>
    <row r="75" spans="1:27" ht="12.75">
      <c r="B75" s="183">
        <f>'2000'!B215</f>
        <v>50000</v>
      </c>
      <c r="C75" s="244">
        <f>IF($B75-'2000'!$B215=0,AVERAGE('2000'!$C215:$M215),"ERRR!")</f>
        <v>-1.84889467689625E-2</v>
      </c>
      <c r="D75" s="244">
        <f>IF($B75-'2004'!$B292=0,AVERAGE('2004'!$C292:$M292),"ERRR!")</f>
        <v>1.0000000000000002E-3</v>
      </c>
      <c r="E75" s="244">
        <f>IF($B75-'2017'!$B270=0,AVERAGE('2017'!$C270:$M270),"ERRR!")</f>
        <v>0.15401861650169205</v>
      </c>
      <c r="F75" s="244">
        <f>IF($B75-'2018'!$B270=0,AVERAGE('2018'!$C270:$M270),"ERRR!")</f>
        <v>0.12744356873085116</v>
      </c>
      <c r="H75" s="244">
        <f t="shared" si="7"/>
        <v>1.9488946768962501E-2</v>
      </c>
      <c r="I75" s="244">
        <f t="shared" si="8"/>
        <v>0.15301861650169205</v>
      </c>
      <c r="J75" s="244">
        <f t="shared" si="9"/>
        <v>-2.6575047770840882E-2</v>
      </c>
      <c r="K75" s="244">
        <f t="shared" si="10"/>
        <v>0.14593251549981368</v>
      </c>
      <c r="L75" s="266">
        <f t="shared" si="11"/>
        <v>50000</v>
      </c>
      <c r="M75" s="385" t="str">
        <f t="shared" si="12"/>
        <v>OK</v>
      </c>
    </row>
    <row r="76" spans="1:27" ht="12.75">
      <c r="B76" s="183">
        <f>'2000'!B216</f>
        <v>60000</v>
      </c>
      <c r="C76" s="244">
        <f>IF($B76-'2000'!$B216=0,AVERAGE('2000'!$C216:$M216),"ERRR!")</f>
        <v>2.9806134580582577E-2</v>
      </c>
      <c r="D76" s="244">
        <f>IF($B76-'2004'!$B293=0,AVERAGE('2004'!$C293:$M293),"ERRR!")</f>
        <v>1.0000000000000002E-3</v>
      </c>
      <c r="E76" s="244">
        <f>IF($B76-'2017'!$B271=0,AVERAGE('2017'!$C271:$M271),"ERRR!")</f>
        <v>0.13746895479598412</v>
      </c>
      <c r="F76" s="244">
        <f>IF($B76-'2018'!$B271=0,AVERAGE('2018'!$C271:$M271),"ERRR!")</f>
        <v>0.12093519316678956</v>
      </c>
      <c r="H76" s="244">
        <f t="shared" si="7"/>
        <v>-2.8806134580582576E-2</v>
      </c>
      <c r="I76" s="244">
        <f t="shared" si="8"/>
        <v>0.13646895479598412</v>
      </c>
      <c r="J76" s="244">
        <f t="shared" si="9"/>
        <v>-1.6533761629194552E-2</v>
      </c>
      <c r="K76" s="244">
        <f t="shared" si="10"/>
        <v>9.1129058586206985E-2</v>
      </c>
      <c r="L76" s="266">
        <f t="shared" si="11"/>
        <v>60000</v>
      </c>
      <c r="M76" s="385" t="str">
        <f t="shared" si="12"/>
        <v>OK</v>
      </c>
      <c r="N76" s="143" t="s">
        <v>780</v>
      </c>
      <c r="AA76" s="307" t="s">
        <v>806</v>
      </c>
    </row>
    <row r="77" spans="1:27" ht="12.75">
      <c r="B77" s="183">
        <f>'2000'!B217</f>
        <v>70000</v>
      </c>
      <c r="C77" s="244">
        <f>IF($B77-'2000'!$B217=0,AVERAGE('2000'!$C217:$M217),"ERRR!")</f>
        <v>9.3966292864030257E-2</v>
      </c>
      <c r="D77" s="244">
        <f>IF($B77-'2004'!$B294=0,AVERAGE('2004'!$C294:$M294),"ERRR!")</f>
        <v>1.0000000000000002E-3</v>
      </c>
      <c r="E77" s="244">
        <f>IF($B77-'2017'!$B272=0,AVERAGE('2017'!$C272:$M272),"ERRR!")</f>
        <v>0.16344859861210709</v>
      </c>
      <c r="F77" s="244">
        <f>IF($B77-'2018'!$B272=0,AVERAGE('2018'!$C272:$M272),"ERRR!")</f>
        <v>0.16488248072178929</v>
      </c>
      <c r="H77" s="244">
        <f t="shared" si="7"/>
        <v>-9.2966292864030256E-2</v>
      </c>
      <c r="I77" s="244">
        <f t="shared" si="8"/>
        <v>0.16244859861210709</v>
      </c>
      <c r="J77" s="244">
        <f t="shared" si="9"/>
        <v>1.4338821096822052E-3</v>
      </c>
      <c r="K77" s="244">
        <f t="shared" si="10"/>
        <v>7.0916187857759036E-2</v>
      </c>
      <c r="L77" s="266">
        <f t="shared" si="11"/>
        <v>70000</v>
      </c>
      <c r="M77" s="385" t="str">
        <f t="shared" si="12"/>
        <v>OK</v>
      </c>
      <c r="N77" s="143" t="s">
        <v>781</v>
      </c>
    </row>
    <row r="78" spans="1:27" ht="12.75">
      <c r="B78" s="183">
        <f>'2000'!B218</f>
        <v>80000</v>
      </c>
      <c r="C78" s="244">
        <f>IF($B78-'2000'!$B218=0,AVERAGE('2000'!$C218:$M218),"ERRR!")</f>
        <v>0.15840439073409535</v>
      </c>
      <c r="D78" s="244">
        <f>IF($B78-'2004'!$B295=0,AVERAGE('2004'!$C295:$M295),"ERRR!")</f>
        <v>1.0000000000000002E-3</v>
      </c>
      <c r="E78" s="244">
        <f>IF($B78-'2017'!$B273=0,AVERAGE('2017'!$C273:$M273),"ERRR!")</f>
        <v>0.19951345238593798</v>
      </c>
      <c r="F78" s="244">
        <f>IF($B78-'2018'!$B273=0,AVERAGE('2018'!$C273:$M273),"ERRR!")</f>
        <v>0.21432934402782486</v>
      </c>
      <c r="H78" s="244">
        <f t="shared" si="7"/>
        <v>-0.15740439073409535</v>
      </c>
      <c r="I78" s="244">
        <f t="shared" si="8"/>
        <v>0.19851345238593798</v>
      </c>
      <c r="J78" s="244">
        <f t="shared" si="9"/>
        <v>1.4815891641886875E-2</v>
      </c>
      <c r="K78" s="244">
        <f t="shared" si="10"/>
        <v>5.5924953293729512E-2</v>
      </c>
      <c r="L78" s="266">
        <f t="shared" si="11"/>
        <v>80000</v>
      </c>
      <c r="M78" s="385" t="str">
        <f t="shared" si="12"/>
        <v>OK</v>
      </c>
      <c r="N78" s="143" t="s">
        <v>973</v>
      </c>
    </row>
    <row r="79" spans="1:27" ht="12.75">
      <c r="B79" s="183">
        <f>'2000'!B219</f>
        <v>90000</v>
      </c>
      <c r="C79" s="244">
        <f>IF($B79-'2000'!$B219=0,AVERAGE('2000'!$C219:$M219),"ERRR!")</f>
        <v>0.12350292457847938</v>
      </c>
      <c r="D79" s="244">
        <f>IF($B79-'2004'!$B296=0,AVERAGE('2004'!$C296:$M296),"ERRR!")</f>
        <v>1.0000000000000002E-3</v>
      </c>
      <c r="E79" s="244">
        <f>IF($B79-'2017'!$B274=0,AVERAGE('2017'!$C274:$M274),"ERRR!")</f>
        <v>0.23343877581256176</v>
      </c>
      <c r="F79" s="244">
        <f>IF($B79-'2018'!$B274=0,AVERAGE('2018'!$C274:$M274),"ERRR!")</f>
        <v>0.26179835989609318</v>
      </c>
      <c r="H79" s="244">
        <f t="shared" si="7"/>
        <v>-0.12250292457847937</v>
      </c>
      <c r="I79" s="244">
        <f t="shared" si="8"/>
        <v>0.23243877581256175</v>
      </c>
      <c r="J79" s="244">
        <f t="shared" si="9"/>
        <v>2.8359584083531425E-2</v>
      </c>
      <c r="K79" s="244">
        <f t="shared" si="10"/>
        <v>0.13829543531761379</v>
      </c>
      <c r="L79" s="266">
        <f t="shared" si="11"/>
        <v>90000</v>
      </c>
      <c r="M79" s="385" t="str">
        <f t="shared" si="12"/>
        <v>OK</v>
      </c>
      <c r="N79" s="143" t="s">
        <v>782</v>
      </c>
    </row>
    <row r="80" spans="1:27" ht="12.75">
      <c r="B80" s="183">
        <f>'2000'!B220</f>
        <v>100000</v>
      </c>
      <c r="C80" s="244">
        <f>IF($B80-'2000'!$B220=0,AVERAGE('2000'!$C220:$M220),"ERRR!")</f>
        <v>7.3522072799849805E-2</v>
      </c>
      <c r="D80" s="244">
        <f>IF($B80-'2004'!$B297=0,AVERAGE('2004'!$C297:$M297),"ERRR!")</f>
        <v>1.0000000000000002E-3</v>
      </c>
      <c r="E80" s="244">
        <f>IF($B80-'2017'!$B275=0,AVERAGE('2017'!$C275:$M275),"ERRR!")</f>
        <v>0.25043856385022401</v>
      </c>
      <c r="F80" s="244">
        <f>IF($B80-'2018'!$B275=0,AVERAGE('2018'!$C275:$M275),"ERRR!")</f>
        <v>0.30545064293669139</v>
      </c>
      <c r="H80" s="244">
        <f t="shared" si="7"/>
        <v>-7.2522072799849804E-2</v>
      </c>
      <c r="I80" s="244">
        <f t="shared" si="8"/>
        <v>0.249438563850224</v>
      </c>
      <c r="J80" s="244">
        <f t="shared" si="9"/>
        <v>5.501207908646738E-2</v>
      </c>
      <c r="K80" s="244">
        <f t="shared" si="10"/>
        <v>0.23192857013684159</v>
      </c>
      <c r="L80" s="266">
        <f t="shared" si="11"/>
        <v>100000</v>
      </c>
      <c r="M80" s="385" t="str">
        <f t="shared" si="12"/>
        <v>OK</v>
      </c>
      <c r="N80" s="143" t="s">
        <v>974</v>
      </c>
    </row>
    <row r="81" spans="2:27" ht="12.75">
      <c r="B81" s="183">
        <f>'2000'!B221</f>
        <v>110000</v>
      </c>
      <c r="C81" s="244">
        <f>IF($B81-'2000'!$B221=0,AVERAGE('2000'!$C221:$M221),"ERRR!")</f>
        <v>4.6751310107837646E-2</v>
      </c>
      <c r="D81" s="244">
        <f>IF($B81-'2004'!$B298=0,AVERAGE('2004'!$C298:$M298),"ERRR!")</f>
        <v>1.0000000000000002E-3</v>
      </c>
      <c r="E81" s="244">
        <f>IF($B81-'2017'!$B276=0,AVERAGE('2017'!$C276:$M276),"ERRR!")</f>
        <v>0.18868911714121761</v>
      </c>
      <c r="F81" s="244">
        <f>IF($B81-'2018'!$B276=0,AVERAGE('2018'!$C276:$M276),"ERRR!")</f>
        <v>0.24255437693788987</v>
      </c>
      <c r="H81" s="244">
        <f t="shared" si="7"/>
        <v>-4.5751310107837645E-2</v>
      </c>
      <c r="I81" s="244">
        <f t="shared" si="8"/>
        <v>0.18768911714121761</v>
      </c>
      <c r="J81" s="244">
        <f t="shared" si="9"/>
        <v>5.3865259796672255E-2</v>
      </c>
      <c r="K81" s="244">
        <f t="shared" si="10"/>
        <v>0.19580306683005222</v>
      </c>
      <c r="L81" s="266">
        <f t="shared" si="11"/>
        <v>110000</v>
      </c>
      <c r="M81" s="385" t="str">
        <f t="shared" si="12"/>
        <v>OK</v>
      </c>
      <c r="N81" s="143" t="s">
        <v>787</v>
      </c>
    </row>
    <row r="82" spans="2:27" ht="12.75">
      <c r="B82" s="183">
        <f>'2000'!B222</f>
        <v>120000</v>
      </c>
      <c r="C82" s="244">
        <f>IF($B82-'2000'!$B222=0,AVERAGE('2000'!$C222:$M222),"ERRR!")</f>
        <v>3.2563515585559789E-2</v>
      </c>
      <c r="D82" s="244">
        <f>IF($B82-'2004'!$B299=0,AVERAGE('2004'!$C299:$M299),"ERRR!")</f>
        <v>1.0000000000000002E-3</v>
      </c>
      <c r="E82" s="244">
        <f>IF($B82-'2017'!$B277=0,AVERAGE('2017'!$C277:$M277),"ERRR!")</f>
        <v>0.15196219764353691</v>
      </c>
      <c r="F82" s="244">
        <f>IF($B82-'2018'!$B277=0,AVERAGE('2018'!$C277:$M277),"ERRR!")</f>
        <v>0.19211672575745489</v>
      </c>
      <c r="H82" s="244">
        <f t="shared" si="7"/>
        <v>-3.1563515585559788E-2</v>
      </c>
      <c r="I82" s="244">
        <f t="shared" si="8"/>
        <v>0.15096219764353691</v>
      </c>
      <c r="J82" s="244">
        <f t="shared" si="9"/>
        <v>4.0154528113917981E-2</v>
      </c>
      <c r="K82" s="244">
        <f t="shared" si="10"/>
        <v>0.15955321017189511</v>
      </c>
      <c r="L82" s="266">
        <f t="shared" si="11"/>
        <v>120000</v>
      </c>
      <c r="M82" s="385" t="str">
        <f t="shared" si="12"/>
        <v>OK</v>
      </c>
      <c r="N82" s="143"/>
    </row>
    <row r="83" spans="2:27" ht="12.75">
      <c r="B83" s="183">
        <f>'2000'!B223</f>
        <v>130000</v>
      </c>
      <c r="C83" s="244">
        <f>IF($B83-'2000'!$B223=0,AVERAGE('2000'!$C223:$M223),"ERRR!")</f>
        <v>2.4779115050636114E-2</v>
      </c>
      <c r="D83" s="244">
        <f>IF($B83-'2004'!$B300=0,AVERAGE('2004'!$C300:$M300),"ERRR!")</f>
        <v>1.0000000000000002E-3</v>
      </c>
      <c r="E83" s="244">
        <f>IF($B83-'2017'!$B278=0,AVERAGE('2017'!$C278:$M278),"ERRR!")</f>
        <v>0.12815892815359198</v>
      </c>
      <c r="F83" s="244">
        <f>IF($B83-'2018'!$B278=0,AVERAGE('2018'!$C278:$M278),"ERRR!")</f>
        <v>0.15962991055984804</v>
      </c>
      <c r="H83" s="244">
        <f t="shared" si="7"/>
        <v>-2.3779115050636113E-2</v>
      </c>
      <c r="I83" s="244">
        <f t="shared" si="8"/>
        <v>0.12715892815359198</v>
      </c>
      <c r="J83" s="244">
        <f t="shared" si="9"/>
        <v>3.1470982406256065E-2</v>
      </c>
      <c r="K83" s="244">
        <f t="shared" si="10"/>
        <v>0.13485079550921192</v>
      </c>
      <c r="L83" s="266">
        <f t="shared" si="11"/>
        <v>130000</v>
      </c>
      <c r="M83" s="385" t="str">
        <f t="shared" si="12"/>
        <v>OK</v>
      </c>
      <c r="N83" s="143" t="s">
        <v>785</v>
      </c>
      <c r="AA83" s="307" t="s">
        <v>806</v>
      </c>
    </row>
    <row r="84" spans="2:27" ht="12.75">
      <c r="B84" s="183">
        <f>'2000'!B224</f>
        <v>140000</v>
      </c>
      <c r="C84" s="244">
        <f>IF($B84-'2000'!$B224=0,AVERAGE('2000'!$C224:$M224),"ERRR!")</f>
        <v>2.0444222337407527E-2</v>
      </c>
      <c r="D84" s="244">
        <f>IF($B84-'2004'!$B301=0,AVERAGE('2004'!$C301:$M301),"ERRR!")</f>
        <v>1.0000000000000002E-3</v>
      </c>
      <c r="E84" s="244">
        <f>IF($B84-'2017'!$B279=0,AVERAGE('2017'!$C279:$M279),"ERRR!")</f>
        <v>0.11224467523521885</v>
      </c>
      <c r="F84" s="244">
        <f>IF($B84-'2018'!$B279=0,AVERAGE('2018'!$C279:$M279),"ERRR!")</f>
        <v>0.13769351890751472</v>
      </c>
      <c r="H84" s="244">
        <f t="shared" si="7"/>
        <v>-1.9444222337407526E-2</v>
      </c>
      <c r="I84" s="244">
        <f t="shared" si="8"/>
        <v>0.11124467523521885</v>
      </c>
      <c r="J84" s="244">
        <f t="shared" si="9"/>
        <v>2.5448843672295871E-2</v>
      </c>
      <c r="K84" s="244">
        <f t="shared" si="10"/>
        <v>0.11724929657010719</v>
      </c>
      <c r="L84" s="266">
        <f t="shared" si="11"/>
        <v>140000</v>
      </c>
      <c r="M84" s="385" t="str">
        <f t="shared" si="12"/>
        <v>OK</v>
      </c>
      <c r="N84" s="143" t="s">
        <v>786</v>
      </c>
    </row>
    <row r="85" spans="2:27" ht="12.75">
      <c r="B85" s="183">
        <f>'2000'!B225</f>
        <v>150000</v>
      </c>
      <c r="C85" s="244">
        <f>IF($B85-'2000'!$B225=0,AVERAGE('2000'!$C225:$M225),"ERRR!")</f>
        <v>1.9169202032904949E-2</v>
      </c>
      <c r="D85" s="244">
        <f>IF($B85-'2004'!$B302=0,AVERAGE('2004'!$C302:$M302),"ERRR!")</f>
        <v>1.0000000000000002E-3</v>
      </c>
      <c r="E85" s="244">
        <f>IF($B85-'2017'!$B280=0,AVERAGE('2017'!$C280:$M280),"ERRR!")</f>
        <v>0.10206367566121134</v>
      </c>
      <c r="F85" s="244">
        <f>IF($B85-'2018'!$B280=0,AVERAGE('2018'!$C280:$M280),"ERRR!")</f>
        <v>0.12230985620808076</v>
      </c>
      <c r="H85" s="244">
        <f t="shared" si="7"/>
        <v>-1.8169202032904948E-2</v>
      </c>
      <c r="I85" s="244">
        <f t="shared" si="8"/>
        <v>0.10106367566121134</v>
      </c>
      <c r="J85" s="244">
        <f t="shared" si="9"/>
        <v>2.0246180546869413E-2</v>
      </c>
      <c r="K85" s="244">
        <f t="shared" si="10"/>
        <v>0.1031406541751758</v>
      </c>
      <c r="L85" s="266">
        <f t="shared" si="11"/>
        <v>150000</v>
      </c>
      <c r="M85" s="385" t="str">
        <f t="shared" si="12"/>
        <v>OK</v>
      </c>
    </row>
    <row r="86" spans="2:27" ht="12.75">
      <c r="B86" s="183">
        <f>'2000'!B226</f>
        <v>160000</v>
      </c>
      <c r="C86" s="244">
        <f>IF($B86-'2000'!$B226=0,AVERAGE('2000'!$C226:$M226),"ERRR!")</f>
        <v>1.8517790864675837E-2</v>
      </c>
      <c r="D86" s="244">
        <f>IF($B86-'2004'!$B303=0,AVERAGE('2004'!$C303:$M303),"ERRR!")</f>
        <v>1.0000000000000002E-3</v>
      </c>
      <c r="E86" s="244">
        <f>IF($B86-'2017'!$B281=0,AVERAGE('2017'!$C281:$M281),"ERRR!")</f>
        <v>9.4463445882475308E-2</v>
      </c>
      <c r="F86" s="244">
        <f>IF($B86-'2018'!$B281=0,AVERAGE('2018'!$C281:$M281),"ERRR!")</f>
        <v>0.11097881887826383</v>
      </c>
      <c r="H86" s="244">
        <f t="shared" si="7"/>
        <v>-1.7517790864675836E-2</v>
      </c>
      <c r="I86" s="244">
        <f t="shared" si="8"/>
        <v>9.3463445882475307E-2</v>
      </c>
      <c r="J86" s="244">
        <f t="shared" si="9"/>
        <v>1.6515372995788521E-2</v>
      </c>
      <c r="K86" s="244">
        <f t="shared" si="10"/>
        <v>9.2461028013587993E-2</v>
      </c>
      <c r="L86" s="266">
        <f t="shared" si="11"/>
        <v>160000</v>
      </c>
      <c r="M86" s="385" t="str">
        <f t="shared" si="12"/>
        <v>OK</v>
      </c>
      <c r="N86" s="143" t="s">
        <v>788</v>
      </c>
      <c r="AA86" s="307" t="s">
        <v>806</v>
      </c>
    </row>
    <row r="87" spans="2:27" ht="12.75">
      <c r="B87" s="183">
        <f>'2000'!B227</f>
        <v>170000</v>
      </c>
      <c r="C87" s="244">
        <f>IF($B87-'2000'!$B227=0,AVERAGE('2000'!$C227:$M227),"ERRR!")</f>
        <v>1.9097030931280526E-2</v>
      </c>
      <c r="D87" s="244">
        <f>IF($B87-'2004'!$B304=0,AVERAGE('2004'!$C304:$M304),"ERRR!")</f>
        <v>1.0000000000000002E-3</v>
      </c>
      <c r="E87" s="244">
        <f>IF($B87-'2017'!$B282=0,AVERAGE('2017'!$C282:$M282),"ERRR!")</f>
        <v>8.9227761195379937E-2</v>
      </c>
      <c r="F87" s="244">
        <f>IF($B87-'2018'!$B282=0,AVERAGE('2018'!$C282:$M282),"ERRR!")</f>
        <v>0.10225344253357375</v>
      </c>
      <c r="H87" s="244">
        <f t="shared" si="7"/>
        <v>-1.8097030931280525E-2</v>
      </c>
      <c r="I87" s="244">
        <f t="shared" si="8"/>
        <v>8.8227761195379936E-2</v>
      </c>
      <c r="J87" s="244">
        <f t="shared" si="9"/>
        <v>1.3025681338193817E-2</v>
      </c>
      <c r="K87" s="244">
        <f t="shared" si="10"/>
        <v>8.3156411602293229E-2</v>
      </c>
      <c r="L87" s="266">
        <f t="shared" si="11"/>
        <v>170000</v>
      </c>
      <c r="M87" s="385" t="str">
        <f t="shared" si="12"/>
        <v>OK</v>
      </c>
      <c r="O87" s="143"/>
    </row>
    <row r="88" spans="2:27" ht="12.75">
      <c r="B88" s="183">
        <f>'2000'!B228</f>
        <v>180000</v>
      </c>
      <c r="C88" s="244">
        <f>IF($B88-'2000'!$B228=0,AVERAGE('2000'!$C228:$M228),"ERRR!")</f>
        <v>1.5815311326917266E-2</v>
      </c>
      <c r="D88" s="244">
        <f>IF($B88-'2004'!$B305=0,AVERAGE('2004'!$C305:$M305),"ERRR!")</f>
        <v>1.0000000000000002E-3</v>
      </c>
      <c r="E88" s="244">
        <f>IF($B88-'2017'!$B283=0,AVERAGE('2017'!$C283:$M283),"ERRR!")</f>
        <v>8.3128350822729277E-2</v>
      </c>
      <c r="F88" s="244">
        <f>IF($B88-'2018'!$B283=0,AVERAGE('2018'!$C283:$M283),"ERRR!")</f>
        <v>9.9420350502352303E-2</v>
      </c>
      <c r="H88" s="244">
        <f t="shared" si="7"/>
        <v>-1.4815311326917265E-2</v>
      </c>
      <c r="I88" s="244">
        <f t="shared" si="8"/>
        <v>8.2128350822729276E-2</v>
      </c>
      <c r="J88" s="244">
        <f t="shared" si="9"/>
        <v>1.6291999679623026E-2</v>
      </c>
      <c r="K88" s="244">
        <f t="shared" si="10"/>
        <v>8.3605039175435034E-2</v>
      </c>
      <c r="L88" s="266">
        <f t="shared" si="11"/>
        <v>180000</v>
      </c>
      <c r="M88" s="385" t="str">
        <f t="shared" si="12"/>
        <v>OK</v>
      </c>
      <c r="O88" s="143"/>
    </row>
    <row r="89" spans="2:27" ht="12.75">
      <c r="B89" s="183">
        <f>'2000'!B229</f>
        <v>190000</v>
      </c>
      <c r="C89" s="244">
        <f>IF($B89-'2000'!$B229=0,AVERAGE('2000'!$C229:$M229),"ERRR!")</f>
        <v>9.7393032567190466E-3</v>
      </c>
      <c r="D89" s="244">
        <f>IF($B89-'2004'!$B306=0,AVERAGE('2004'!$C306:$M306),"ERRR!")</f>
        <v>1.0000000000000002E-3</v>
      </c>
      <c r="E89" s="244">
        <f>IF($B89-'2017'!$B284=0,AVERAGE('2017'!$C284:$M284),"ERRR!")</f>
        <v>7.0951549529329402E-2</v>
      </c>
      <c r="F89" s="244">
        <f>IF($B89-'2018'!$B284=0,AVERAGE('2018'!$C284:$M284),"ERRR!")</f>
        <v>9.8813273900780804E-2</v>
      </c>
      <c r="H89" s="244">
        <f t="shared" si="7"/>
        <v>-8.7393032567190457E-3</v>
      </c>
      <c r="I89" s="244">
        <f t="shared" si="8"/>
        <v>6.9951549529329402E-2</v>
      </c>
      <c r="J89" s="244">
        <f t="shared" si="9"/>
        <v>2.7861724371451402E-2</v>
      </c>
      <c r="K89" s="244">
        <f t="shared" si="10"/>
        <v>8.9073970644061751E-2</v>
      </c>
      <c r="L89" s="266">
        <f t="shared" si="11"/>
        <v>190000</v>
      </c>
      <c r="M89" s="385" t="str">
        <f t="shared" si="12"/>
        <v>OK</v>
      </c>
      <c r="O89" s="143"/>
    </row>
    <row r="90" spans="2:27" ht="12.75">
      <c r="B90" s="183">
        <f>'2000'!B230</f>
        <v>200000</v>
      </c>
      <c r="C90" s="244">
        <f>IF($B90-'2000'!$B230=0,AVERAGE('2000'!$C230:$M230),"ERRR!")</f>
        <v>5.0913699070109014E-3</v>
      </c>
      <c r="D90" s="244">
        <f>IF($B90-'2004'!$B307=0,AVERAGE('2004'!$C307:$M307),"ERRR!")</f>
        <v>1.0000000000000002E-3</v>
      </c>
      <c r="E90" s="244">
        <f>IF($B90-'2017'!$B285=0,AVERAGE('2017'!$C285:$M285),"ERRR!")</f>
        <v>6.1197332003776153E-2</v>
      </c>
      <c r="F90" s="244">
        <f>IF($B90-'2018'!$B285=0,AVERAGE('2018'!$C285:$M285),"ERRR!")</f>
        <v>9.429834042982925E-2</v>
      </c>
      <c r="H90" s="244">
        <f t="shared" si="7"/>
        <v>-4.0913699070109014E-3</v>
      </c>
      <c r="I90" s="244">
        <f t="shared" si="8"/>
        <v>6.0197332003776152E-2</v>
      </c>
      <c r="J90" s="244">
        <f t="shared" si="9"/>
        <v>3.3101008426053097E-2</v>
      </c>
      <c r="K90" s="244">
        <f t="shared" si="10"/>
        <v>8.9206970522818355E-2</v>
      </c>
      <c r="L90" s="266">
        <f t="shared" si="11"/>
        <v>200000</v>
      </c>
      <c r="M90" s="385" t="str">
        <f t="shared" si="12"/>
        <v>OK</v>
      </c>
      <c r="O90" s="143"/>
    </row>
    <row r="91" spans="2:27" ht="12.75">
      <c r="B91" s="183">
        <f>'2000'!B231</f>
        <v>210000</v>
      </c>
      <c r="C91" s="244">
        <f>IF($B91-'2000'!$B231=0,AVERAGE('2000'!$C231:$M231),"ERRR!")</f>
        <v>2.0827632001781142E-3</v>
      </c>
      <c r="D91" s="244">
        <f>IF($B91-'2004'!$B308=0,AVERAGE('2004'!$C308:$M308),"ERRR!")</f>
        <v>1.0000000000000002E-3</v>
      </c>
      <c r="E91" s="244">
        <f>IF($B91-'2017'!$B286=0,AVERAGE('2017'!$C286:$M286),"ERRR!")</f>
        <v>5.3859391979741315E-2</v>
      </c>
      <c r="F91" s="244">
        <f>IF($B91-'2018'!$B286=0,AVERAGE('2018'!$C286:$M286),"ERRR!")</f>
        <v>9.2679855834702451E-2</v>
      </c>
      <c r="H91" s="244">
        <f t="shared" si="7"/>
        <v>-1.0827632001781139E-3</v>
      </c>
      <c r="I91" s="244">
        <f t="shared" si="8"/>
        <v>5.2859391979741314E-2</v>
      </c>
      <c r="J91" s="244">
        <f t="shared" si="9"/>
        <v>3.8820463854961136E-2</v>
      </c>
      <c r="K91" s="244">
        <f t="shared" si="10"/>
        <v>9.059709263452434E-2</v>
      </c>
      <c r="L91" s="266">
        <f t="shared" si="11"/>
        <v>210000</v>
      </c>
      <c r="M91" s="385" t="str">
        <f t="shared" si="12"/>
        <v>OK</v>
      </c>
      <c r="O91" s="143"/>
    </row>
    <row r="92" spans="2:27" ht="12.75">
      <c r="B92" s="183">
        <f>'2000'!B232</f>
        <v>220000</v>
      </c>
      <c r="C92" s="244">
        <f>IF($B92-'2000'!$B232=0,AVERAGE('2000'!$C232:$M232),"ERRR!")</f>
        <v>8.2953364591795901E-4</v>
      </c>
      <c r="D92" s="244">
        <f>IF($B92-'2004'!$B309=0,AVERAGE('2004'!$C309:$M309),"ERRR!")</f>
        <v>1.0000000000000002E-3</v>
      </c>
      <c r="E92" s="244">
        <f>IF($B92-'2017'!$B287=0,AVERAGE('2017'!$C287:$M287),"ERRR!")</f>
        <v>4.9132897918704142E-2</v>
      </c>
      <c r="F92" s="244">
        <f>IF($B92-'2018'!$B287=0,AVERAGE('2018'!$C287:$M287),"ERRR!")</f>
        <v>9.3651806851372935E-2</v>
      </c>
      <c r="H92" s="244">
        <f t="shared" si="7"/>
        <v>1.7046635408204122E-4</v>
      </c>
      <c r="I92" s="244">
        <f t="shared" si="8"/>
        <v>4.8132897918704141E-2</v>
      </c>
      <c r="J92" s="244">
        <f t="shared" si="9"/>
        <v>4.4518908932668792E-2</v>
      </c>
      <c r="K92" s="244">
        <f t="shared" si="10"/>
        <v>9.2822273205454969E-2</v>
      </c>
      <c r="L92" s="266">
        <f t="shared" si="11"/>
        <v>220000</v>
      </c>
      <c r="M92" s="385" t="str">
        <f t="shared" si="12"/>
        <v>OK</v>
      </c>
      <c r="O92" s="143"/>
    </row>
    <row r="93" spans="2:27" ht="12.75">
      <c r="B93" s="183">
        <f>'2000'!B233</f>
        <v>230000</v>
      </c>
      <c r="C93" s="244">
        <f>IF($B93-'2000'!$B233=0,AVERAGE('2000'!$C233:$M233),"ERRR!")</f>
        <v>3.9372072038931782E-4</v>
      </c>
      <c r="D93" s="244">
        <f>IF($B93-'2004'!$B310=0,AVERAGE('2004'!$C310:$M310),"ERRR!")</f>
        <v>1.0000000000000002E-3</v>
      </c>
      <c r="E93" s="244">
        <f>IF($B93-'2017'!$B288=0,AVERAGE('2017'!$C288:$M288),"ERRR!")</f>
        <v>4.5774176828241073E-2</v>
      </c>
      <c r="F93" s="244">
        <f>IF($B93-'2018'!$B288=0,AVERAGE('2018'!$C288:$M288),"ERRR!")</f>
        <v>9.5996710115172981E-2</v>
      </c>
      <c r="H93" s="244">
        <f t="shared" si="7"/>
        <v>6.0627927961068241E-4</v>
      </c>
      <c r="I93" s="244">
        <f t="shared" si="8"/>
        <v>4.4774176828241072E-2</v>
      </c>
      <c r="J93" s="244">
        <f t="shared" si="9"/>
        <v>5.0222533286931909E-2</v>
      </c>
      <c r="K93" s="244">
        <f t="shared" si="10"/>
        <v>9.5602989394783663E-2</v>
      </c>
      <c r="L93" s="266">
        <f t="shared" si="11"/>
        <v>230000</v>
      </c>
      <c r="M93" s="385" t="str">
        <f t="shared" si="12"/>
        <v>OK</v>
      </c>
      <c r="O93" s="143"/>
    </row>
    <row r="94" spans="2:27" ht="12.75">
      <c r="B94" s="183">
        <f>'2000'!B234</f>
        <v>240000</v>
      </c>
      <c r="C94" s="244">
        <f>IF($B94-'2000'!$B234=0,AVERAGE('2000'!$C234:$M234),"ERRR!")</f>
        <v>8.0224738816166022E-4</v>
      </c>
      <c r="D94" s="244">
        <f>IF($B94-'2004'!$B311=0,AVERAGE('2004'!$C311:$M311),"ERRR!")</f>
        <v>1.0000000000000002E-3</v>
      </c>
      <c r="E94" s="244">
        <f>IF($B94-'2017'!$B289=0,AVERAGE('2017'!$C289:$M289),"ERRR!")</f>
        <v>4.3798388104182205E-2</v>
      </c>
      <c r="F94" s="244">
        <f>IF($B94-'2018'!$B289=0,AVERAGE('2018'!$C289:$M289),"ERRR!")</f>
        <v>9.9412642322767086E-2</v>
      </c>
      <c r="H94" s="244">
        <f t="shared" si="7"/>
        <v>1.9775261183834002E-4</v>
      </c>
      <c r="I94" s="244">
        <f t="shared" si="8"/>
        <v>4.2798388104182204E-2</v>
      </c>
      <c r="J94" s="244">
        <f t="shared" si="9"/>
        <v>5.5614254218584881E-2</v>
      </c>
      <c r="K94" s="244">
        <f t="shared" si="10"/>
        <v>9.8610394934605425E-2</v>
      </c>
      <c r="L94" s="266">
        <f t="shared" si="11"/>
        <v>240000</v>
      </c>
      <c r="M94" s="385" t="str">
        <f t="shared" si="12"/>
        <v>OK</v>
      </c>
    </row>
    <row r="95" spans="2:27" ht="12.75">
      <c r="B95" s="3" t="s">
        <v>268</v>
      </c>
      <c r="H95" s="244"/>
      <c r="I95" s="244"/>
      <c r="J95" s="244"/>
      <c r="K95" s="244"/>
      <c r="L95" s="266" t="str">
        <f t="shared" si="11"/>
        <v xml:space="preserve">      ^- Combined Gross  Income, $</v>
      </c>
    </row>
    <row r="96" spans="2:27" ht="12.75">
      <c r="B96" s="183"/>
    </row>
    <row r="97" spans="1:15" ht="12.75">
      <c r="B97" s="183"/>
    </row>
    <row r="100" spans="1:15" ht="18">
      <c r="A100" s="178" t="s">
        <v>854</v>
      </c>
      <c r="B100" s="178"/>
      <c r="C100" s="178"/>
      <c r="D100" s="178"/>
      <c r="E100" s="178"/>
      <c r="F100" s="178"/>
      <c r="G100" s="178"/>
      <c r="H100" s="178"/>
      <c r="I100" s="178"/>
      <c r="J100" s="178"/>
      <c r="K100" s="178"/>
      <c r="L100" s="178"/>
      <c r="M100" s="178"/>
      <c r="N100" s="178"/>
      <c r="O100" s="178"/>
    </row>
    <row r="101" spans="1:15" ht="18">
      <c r="A101" s="178" t="s">
        <v>182</v>
      </c>
      <c r="B101" s="178"/>
      <c r="C101" s="178"/>
      <c r="D101" s="178"/>
      <c r="E101" s="178"/>
      <c r="F101" s="178"/>
      <c r="G101" s="178"/>
      <c r="H101" s="178"/>
      <c r="I101" s="178"/>
      <c r="J101" s="178"/>
      <c r="K101" s="178"/>
      <c r="L101" s="178"/>
      <c r="M101" s="178"/>
      <c r="N101" s="178"/>
      <c r="O101" s="178"/>
    </row>
    <row r="106" spans="1:15" ht="12.75">
      <c r="B106" s="188" t="str">
        <f>'2000'!O129</f>
        <v>(2000) Singles' Penalty In DOLLARS. Person #1 is the Lower Earning Person. 2000</v>
      </c>
      <c r="C106" s="161"/>
      <c r="D106" s="161"/>
      <c r="E106" s="161"/>
      <c r="F106" s="161"/>
      <c r="G106" s="161"/>
      <c r="H106" s="161"/>
      <c r="I106" s="161"/>
      <c r="J106" s="161"/>
    </row>
    <row r="107" spans="1:15" ht="12.75">
      <c r="B107" s="195"/>
      <c r="C107" s="161"/>
      <c r="D107" s="161"/>
      <c r="E107" s="161"/>
      <c r="F107" s="161"/>
      <c r="G107" s="161"/>
      <c r="H107" s="161"/>
      <c r="I107" s="161"/>
      <c r="J107" s="161"/>
      <c r="M107" s="179"/>
    </row>
    <row r="108" spans="1:15" ht="12">
      <c r="B108" s="158" t="s">
        <v>273</v>
      </c>
    </row>
    <row r="109" spans="1:15" ht="12.75">
      <c r="C109" s="96" t="str">
        <f>'2000'!P132</f>
        <v>&lt;&lt;- Person 1's Gross Income as % of Combined Gross  Income --&gt;&gt;</v>
      </c>
    </row>
    <row r="110" spans="1:15">
      <c r="C110" s="193">
        <f>'2000'!P133</f>
        <v>0</v>
      </c>
      <c r="D110" s="193">
        <f>'2000'!Q133</f>
        <v>0.1</v>
      </c>
      <c r="E110" s="193">
        <f>'2000'!R133</f>
        <v>0.2</v>
      </c>
      <c r="F110" s="193">
        <f>'2000'!S133</f>
        <v>0.3</v>
      </c>
      <c r="G110" s="193">
        <f>'2000'!T133</f>
        <v>0.4</v>
      </c>
      <c r="H110" s="193">
        <f>'2000'!U133</f>
        <v>0.5</v>
      </c>
    </row>
    <row r="111" spans="1:15" ht="12.75">
      <c r="B111" s="183">
        <f>'2000'!O134</f>
        <v>20000</v>
      </c>
      <c r="C111" s="245">
        <f>'2000'!P134</f>
        <v>1266.1499999999999</v>
      </c>
      <c r="D111" s="245">
        <f>'2000'!Q134</f>
        <v>812.67173913043473</v>
      </c>
      <c r="E111" s="245">
        <f>'2000'!R134</f>
        <v>359.1934782608696</v>
      </c>
      <c r="F111" s="245">
        <f>'2000'!S134</f>
        <v>-189.69035466109736</v>
      </c>
      <c r="G111" s="245">
        <f>'2000'!T134</f>
        <v>-701.60804366812215</v>
      </c>
      <c r="H111" s="245">
        <f>'2000'!U134</f>
        <v>-955.81503056768565</v>
      </c>
    </row>
    <row r="112" spans="1:15" ht="12.75">
      <c r="B112" s="183">
        <f>'2000'!O135</f>
        <v>40000</v>
      </c>
      <c r="C112" s="245">
        <f>'2000'!P135</f>
        <v>1266.1500000000001</v>
      </c>
      <c r="D112" s="245">
        <f>'2000'!Q135</f>
        <v>359.19347826086914</v>
      </c>
      <c r="E112" s="245">
        <f>'2000'!R135</f>
        <v>-452.05400000000054</v>
      </c>
      <c r="F112" s="245">
        <f>'2000'!S135</f>
        <v>-568.84404366812259</v>
      </c>
      <c r="G112" s="245">
        <f>'2000'!T135</f>
        <v>-319.28999999999996</v>
      </c>
      <c r="H112" s="245">
        <f>'2000'!U135</f>
        <v>-319.28999999999996</v>
      </c>
      <c r="I112" s="128"/>
    </row>
    <row r="113" spans="2:20" ht="12.75">
      <c r="B113" s="183">
        <f>'2000'!O136</f>
        <v>60000</v>
      </c>
      <c r="C113" s="245">
        <f>'2000'!P136</f>
        <v>2682.5520000000015</v>
      </c>
      <c r="D113" s="245">
        <f>'2000'!Q136</f>
        <v>542.11721739130462</v>
      </c>
      <c r="E113" s="245">
        <f>'2000'!R136</f>
        <v>-568.84404366812123</v>
      </c>
      <c r="F113" s="245">
        <f>'2000'!S136</f>
        <v>-319.28999999999905</v>
      </c>
      <c r="G113" s="245">
        <f>'2000'!T136</f>
        <v>-319.28999999999996</v>
      </c>
      <c r="H113" s="245">
        <f>'2000'!U136</f>
        <v>-319.28999999999996</v>
      </c>
    </row>
    <row r="114" spans="2:20" ht="12.75">
      <c r="B114" s="183">
        <f>'2000'!O137</f>
        <v>80000</v>
      </c>
      <c r="C114" s="245">
        <f>'2000'!P137</f>
        <v>5282.5519999999997</v>
      </c>
      <c r="D114" s="245">
        <f>'2000'!Q137</f>
        <v>2524.3480000000018</v>
      </c>
      <c r="E114" s="245">
        <f>'2000'!R137</f>
        <v>1617.1119999999992</v>
      </c>
      <c r="F114" s="245">
        <f>'2000'!S137</f>
        <v>577.11200000000099</v>
      </c>
      <c r="G114" s="245">
        <f>'2000'!T137</f>
        <v>-319.28999999999905</v>
      </c>
      <c r="H114" s="245">
        <f>'2000'!U137</f>
        <v>-319.28999999999905</v>
      </c>
    </row>
    <row r="115" spans="2:20" ht="12.75">
      <c r="B115" s="183">
        <f>'2000'!O138</f>
        <v>120000</v>
      </c>
      <c r="C115" s="245">
        <f>'2000'!P138</f>
        <v>6206.4340000000047</v>
      </c>
      <c r="D115" s="245">
        <f>'2000'!Q138</f>
        <v>2451.4399563318839</v>
      </c>
      <c r="E115" s="245">
        <f>'2000'!R138</f>
        <v>1016.8240000000042</v>
      </c>
      <c r="F115" s="245">
        <f>'2000'!S138</f>
        <v>-543.17599999999584</v>
      </c>
      <c r="G115" s="245">
        <f>'2000'!T138</f>
        <v>-2103.1759999999958</v>
      </c>
      <c r="H115" s="245">
        <f>'2000'!U138</f>
        <v>-2246.773999999994</v>
      </c>
    </row>
    <row r="116" spans="2:20" ht="12.75">
      <c r="B116" s="183">
        <f>'2000'!O139</f>
        <v>200000</v>
      </c>
      <c r="C116" s="245">
        <f>'2000'!P139</f>
        <v>7842.7899999999936</v>
      </c>
      <c r="D116" s="245">
        <f>'2000'!Q139</f>
        <v>3057.3499999999913</v>
      </c>
      <c r="E116" s="245">
        <f>'2000'!R139</f>
        <v>-142.65000000000873</v>
      </c>
      <c r="F116" s="245">
        <f>'2000'!S139</f>
        <v>-1926.2479999999996</v>
      </c>
      <c r="G116" s="245">
        <f>'2000'!T139</f>
        <v>-2526.2480000000069</v>
      </c>
      <c r="H116" s="245">
        <f>'2000'!U139</f>
        <v>-3010.4180000000051</v>
      </c>
    </row>
    <row r="117" spans="2:20" ht="12.75">
      <c r="B117" s="183">
        <f>'2000'!O140</f>
        <v>600000</v>
      </c>
      <c r="C117" s="245">
        <f>'2000'!P140</f>
        <v>10686.306000000011</v>
      </c>
      <c r="D117" s="245">
        <f>'2000'!Q140</f>
        <v>-4242.7319999999891</v>
      </c>
      <c r="E117" s="245">
        <f>'2000'!R140</f>
        <v>-10718.561999999976</v>
      </c>
      <c r="F117" s="245">
        <f>'2000'!S140</f>
        <v>-15379.335599999991</v>
      </c>
      <c r="G117" s="245">
        <f>'2000'!T140</f>
        <v>-16640.655599999998</v>
      </c>
      <c r="H117" s="245">
        <f>'2000'!U140</f>
        <v>-16640.655599999998</v>
      </c>
      <c r="I117" s="128"/>
    </row>
    <row r="118" spans="2:20" ht="12.75">
      <c r="B118" s="3" t="str">
        <f>'2000'!O141</f>
        <v xml:space="preserve">      ^- Combined Gross  Income, $</v>
      </c>
      <c r="I118" s="128"/>
    </row>
    <row r="119" spans="2:20" ht="12.75">
      <c r="B119" s="196" t="str">
        <f>'2000'!O142</f>
        <v xml:space="preserve">    Blue (positive numbers) is Singles' Penalty aka Marriage Bonus. </v>
      </c>
      <c r="E119" s="128"/>
      <c r="F119" s="128"/>
    </row>
    <row r="120" spans="2:20" ht="12.75">
      <c r="B120" s="197" t="str">
        <f>'2000'!O143</f>
        <v xml:space="preserve">   (Red) (negative numbers) is Singles' Bonus aka Marriage Penalty.</v>
      </c>
    </row>
    <row r="121" spans="2:20" ht="12">
      <c r="B121" s="158" t="s">
        <v>273</v>
      </c>
    </row>
    <row r="122" spans="2:20" ht="12.75">
      <c r="B122" s="175">
        <f>'2000'!O146</f>
        <v>1.468</v>
      </c>
      <c r="C122" s="176" t="str">
        <f>'2000'!P146</f>
        <v>&lt;--Inflation Factor Being Used</v>
      </c>
      <c r="D122" s="177"/>
      <c r="E122" s="177"/>
      <c r="G122" s="31" t="s">
        <v>274</v>
      </c>
    </row>
    <row r="125" spans="2:20" ht="12.75">
      <c r="B125" s="188" t="str">
        <f>'2004'!O132</f>
        <v>(2004) Singles' Penalty In DOLLARS. Person #1 is the Lower Earning Person. 2004</v>
      </c>
      <c r="C125" s="161"/>
      <c r="D125" s="161"/>
      <c r="E125" s="161"/>
      <c r="F125" s="161"/>
      <c r="G125" s="161"/>
      <c r="H125" s="161"/>
      <c r="I125" s="161"/>
      <c r="J125" s="161"/>
      <c r="L125" s="188" t="str">
        <f>'2017'!O133</f>
        <v>(2017) Singles' Penalty In DOLLARS. Person #1 is the Lower Earning Person. 2017</v>
      </c>
      <c r="M125" s="161"/>
      <c r="N125" s="161"/>
      <c r="O125" s="161"/>
      <c r="P125" s="161"/>
      <c r="Q125" s="161"/>
      <c r="R125" s="161"/>
      <c r="S125" s="161"/>
      <c r="T125" s="161"/>
    </row>
    <row r="126" spans="2:20" ht="12.75">
      <c r="B126" s="195"/>
      <c r="C126" s="161"/>
      <c r="D126" s="161"/>
      <c r="E126" s="161"/>
      <c r="F126" s="161"/>
      <c r="G126" s="161"/>
      <c r="H126" s="161"/>
      <c r="I126" s="161"/>
      <c r="J126" s="161"/>
      <c r="L126" s="195"/>
      <c r="M126" s="161"/>
      <c r="N126" s="161"/>
      <c r="O126" s="161"/>
      <c r="P126" s="161"/>
      <c r="Q126" s="161"/>
      <c r="R126" s="161"/>
      <c r="S126" s="161"/>
      <c r="T126" s="161"/>
    </row>
    <row r="127" spans="2:20" ht="12">
      <c r="B127" s="158" t="s">
        <v>273</v>
      </c>
      <c r="L127" s="158" t="s">
        <v>273</v>
      </c>
    </row>
    <row r="128" spans="2:20" ht="12.75">
      <c r="B128" s="8"/>
      <c r="C128" s="96" t="str">
        <f>'2004'!P135</f>
        <v>&lt;&lt;- Person 1's Gross Income as % of Combined Gross  Income --&gt;&gt;</v>
      </c>
      <c r="L128" s="8">
        <f>'2017'!O136</f>
        <v>0</v>
      </c>
      <c r="M128" s="96" t="str">
        <f>'2017'!P136</f>
        <v>&lt;&lt;--- Person 1's Gross Income as % of Combined Gross  Income -----&gt;&gt;</v>
      </c>
    </row>
    <row r="129" spans="2:19">
      <c r="C129" s="193">
        <f>'2004'!P136</f>
        <v>0</v>
      </c>
      <c r="D129" s="193">
        <f>'2004'!Q136</f>
        <v>0.1</v>
      </c>
      <c r="E129" s="193">
        <f>'2004'!R136</f>
        <v>0.2</v>
      </c>
      <c r="F129" s="193">
        <f>'2004'!S136</f>
        <v>0.3</v>
      </c>
      <c r="G129" s="193">
        <f>'2004'!T136</f>
        <v>0.4</v>
      </c>
      <c r="H129" s="193">
        <f>'2004'!U136</f>
        <v>0.5</v>
      </c>
      <c r="M129" s="193">
        <f>'2017'!P137</f>
        <v>0</v>
      </c>
      <c r="N129" s="193">
        <f>'2017'!Q137</f>
        <v>0.1</v>
      </c>
      <c r="O129" s="193">
        <f>'2017'!R137</f>
        <v>0.2</v>
      </c>
      <c r="P129" s="193">
        <f>'2017'!S137</f>
        <v>0.3</v>
      </c>
      <c r="Q129" s="193">
        <f>'2017'!T137</f>
        <v>0.4</v>
      </c>
      <c r="R129" s="193">
        <f>'2017'!U137</f>
        <v>0.5</v>
      </c>
    </row>
    <row r="130" spans="2:19" ht="12.75">
      <c r="B130" s="194">
        <f>'2004'!O137</f>
        <v>20000</v>
      </c>
      <c r="C130" s="245">
        <f>'2004'!P137</f>
        <v>936.29</v>
      </c>
      <c r="D130" s="245">
        <f>'2004'!Q137</f>
        <v>583.34882352941167</v>
      </c>
      <c r="E130" s="245">
        <f>'2004'!R137</f>
        <v>230.40764705882344</v>
      </c>
      <c r="F130" s="245">
        <f>'2004'!S137</f>
        <v>-227.78142725066465</v>
      </c>
      <c r="G130" s="245">
        <f>'2004'!T137</f>
        <v>-644.01954813359544</v>
      </c>
      <c r="H130" s="245">
        <f>'2004'!U137</f>
        <v>-823.46239685658179</v>
      </c>
      <c r="I130" s="128"/>
      <c r="L130" s="194">
        <f>'2017'!O138</f>
        <v>20000</v>
      </c>
      <c r="M130" s="245">
        <f>'2017'!P138</f>
        <v>1014.0070454545455</v>
      </c>
      <c r="N130" s="245">
        <f>'2017'!Q138</f>
        <v>660.62358680792886</v>
      </c>
      <c r="O130" s="245">
        <f>'2017'!R138</f>
        <v>307.24012816131238</v>
      </c>
      <c r="P130" s="245">
        <f>'2017'!S138</f>
        <v>-146.24034541067715</v>
      </c>
      <c r="Q130" s="245">
        <f>'2017'!T138</f>
        <v>-559.03877544097668</v>
      </c>
      <c r="R130" s="245">
        <f>'2017'!U138</f>
        <v>-733.30220827679773</v>
      </c>
      <c r="S130" s="128"/>
    </row>
    <row r="131" spans="2:19" ht="12.75">
      <c r="B131" s="183">
        <f>'2004'!O138</f>
        <v>40000</v>
      </c>
      <c r="C131" s="245">
        <f>'2004'!P138</f>
        <v>2053.52</v>
      </c>
      <c r="D131" s="245">
        <f>'2004'!Q138</f>
        <v>1147.6376470588234</v>
      </c>
      <c r="E131" s="245">
        <f>'2004'!R138</f>
        <v>331.70000000000027</v>
      </c>
      <c r="F131" s="245">
        <f>'2004'!S138</f>
        <v>131.32045186640516</v>
      </c>
      <c r="G131" s="245">
        <f>'2004'!T138</f>
        <v>189.80999999999995</v>
      </c>
      <c r="H131" s="245">
        <f>'2004'!U138</f>
        <v>0</v>
      </c>
      <c r="I131" s="128"/>
      <c r="L131" s="183">
        <f>'2017'!O139</f>
        <v>40000</v>
      </c>
      <c r="M131" s="245">
        <f>'2017'!P139</f>
        <v>2054.8787499999999</v>
      </c>
      <c r="N131" s="245">
        <f>'2017'!Q139</f>
        <v>1148.1118327067666</v>
      </c>
      <c r="O131" s="245">
        <f>'2017'!R139</f>
        <v>334.16874999999936</v>
      </c>
      <c r="P131" s="245">
        <f>'2017'!S139</f>
        <v>140.70292910447711</v>
      </c>
      <c r="Q131" s="245">
        <f>'2017'!T139</f>
        <v>193.03875000000016</v>
      </c>
      <c r="R131" s="245">
        <f>'2017'!U139</f>
        <v>0</v>
      </c>
      <c r="S131" s="128"/>
    </row>
    <row r="132" spans="2:19" ht="12.75">
      <c r="B132" s="183">
        <f>'2004'!O139</f>
        <v>60000</v>
      </c>
      <c r="C132" s="245">
        <f>'2004'!P139</f>
        <v>3123.2999999999993</v>
      </c>
      <c r="D132" s="245">
        <f>'2004'!Q139</f>
        <v>1164.4764705882344</v>
      </c>
      <c r="E132" s="245">
        <f>'2004'!R139</f>
        <v>151.70045186640436</v>
      </c>
      <c r="F132" s="245">
        <f>'2004'!S139</f>
        <v>110.1899999999996</v>
      </c>
      <c r="G132" s="245">
        <f>'2004'!T139</f>
        <v>0</v>
      </c>
      <c r="H132" s="245">
        <f>'2004'!U139</f>
        <v>0</v>
      </c>
      <c r="L132" s="183">
        <f>'2017'!O140</f>
        <v>60000</v>
      </c>
      <c r="M132" s="245">
        <f>'2017'!P140</f>
        <v>3132.2662500000006</v>
      </c>
      <c r="N132" s="245">
        <f>'2017'!Q140</f>
        <v>1172.1158740601513</v>
      </c>
      <c r="O132" s="245">
        <f>'2017'!R140</f>
        <v>154.62542910447792</v>
      </c>
      <c r="P132" s="245">
        <f>'2017'!S140</f>
        <v>106.96125000000029</v>
      </c>
      <c r="Q132" s="245">
        <f>'2017'!T140</f>
        <v>0</v>
      </c>
      <c r="R132" s="245">
        <f>'2017'!U140</f>
        <v>0</v>
      </c>
    </row>
    <row r="133" spans="2:19" ht="12.75">
      <c r="B133" s="183">
        <f>'2004'!O140</f>
        <v>80000</v>
      </c>
      <c r="C133" s="245">
        <f>'2004'!P140</f>
        <v>5123.2999999999984</v>
      </c>
      <c r="D133" s="245">
        <f>'2004'!Q140</f>
        <v>2601.4800000000005</v>
      </c>
      <c r="E133" s="245">
        <f>'2004'!R140</f>
        <v>1659.5900000000011</v>
      </c>
      <c r="F133" s="245">
        <f>'2004'!S140</f>
        <v>649.40000000000055</v>
      </c>
      <c r="G133" s="245">
        <f>'2004'!T140</f>
        <v>0</v>
      </c>
      <c r="H133" s="245">
        <f>'2004'!U140</f>
        <v>0</v>
      </c>
      <c r="L133" s="183">
        <f>'2017'!O141</f>
        <v>80000</v>
      </c>
      <c r="M133" s="245">
        <f>'2017'!P141</f>
        <v>5132.2662500000015</v>
      </c>
      <c r="N133" s="245">
        <f>'2017'!Q141</f>
        <v>2611.5562500000005</v>
      </c>
      <c r="O133" s="245">
        <f>'2017'!R141</f>
        <v>1670.4262499999995</v>
      </c>
      <c r="P133" s="245">
        <f>'2017'!S141</f>
        <v>663.46499999999924</v>
      </c>
      <c r="Q133" s="245">
        <f>'2017'!T141</f>
        <v>0</v>
      </c>
      <c r="R133" s="245">
        <f>'2017'!U141</f>
        <v>0</v>
      </c>
    </row>
    <row r="134" spans="2:19" ht="12.75">
      <c r="B134" s="183">
        <f>'2004'!O141</f>
        <v>120000</v>
      </c>
      <c r="C134" s="245">
        <f>'2004'!P141</f>
        <v>7481.5379999999968</v>
      </c>
      <c r="D134" s="245">
        <f>'2004'!Q141</f>
        <v>3999.3384518664025</v>
      </c>
      <c r="E134" s="245">
        <f>'2004'!R141</f>
        <v>2550.5999999999985</v>
      </c>
      <c r="F134" s="245">
        <f>'2004'!S141</f>
        <v>1350.5999999999985</v>
      </c>
      <c r="G134" s="245">
        <f>'2004'!T141</f>
        <v>150.60000000000036</v>
      </c>
      <c r="H134" s="245">
        <f>'2004'!U141</f>
        <v>0</v>
      </c>
      <c r="L134" s="183">
        <f>'2017'!O142</f>
        <v>120000</v>
      </c>
      <c r="M134" s="245">
        <f>'2017'!P142</f>
        <v>7471.8872499999998</v>
      </c>
      <c r="N134" s="245">
        <f>'2017'!Q142</f>
        <v>3997.7114291044782</v>
      </c>
      <c r="O134" s="245">
        <f>'2017'!R142</f>
        <v>2536.5349999999999</v>
      </c>
      <c r="P134" s="245">
        <f>'2017'!S142</f>
        <v>1336.5350000000035</v>
      </c>
      <c r="Q134" s="245">
        <f>'2017'!T142</f>
        <v>136.53499999999985</v>
      </c>
      <c r="R134" s="245">
        <f>'2017'!U142</f>
        <v>0</v>
      </c>
    </row>
    <row r="135" spans="2:19" ht="12.75">
      <c r="B135" s="194">
        <f>'2004'!O142</f>
        <v>200000</v>
      </c>
      <c r="C135" s="245">
        <f>'2004'!P142</f>
        <v>9226.1790000000037</v>
      </c>
      <c r="D135" s="245">
        <f>'2004'!Q142</f>
        <v>4562.4690000000046</v>
      </c>
      <c r="E135" s="245">
        <f>'2004'!R142</f>
        <v>1952.2790000000023</v>
      </c>
      <c r="F135" s="245">
        <f>'2004'!S142</f>
        <v>401.67900000000373</v>
      </c>
      <c r="G135" s="245">
        <f>'2004'!T142</f>
        <v>-198.32100000000355</v>
      </c>
      <c r="H135" s="245">
        <f>'2004'!U142</f>
        <v>-655.35899999999674</v>
      </c>
      <c r="I135" s="128"/>
      <c r="L135" s="194">
        <f>'2017'!O143</f>
        <v>200000</v>
      </c>
      <c r="M135" s="245">
        <f>'2017'!P143</f>
        <v>9198.4442499999932</v>
      </c>
      <c r="N135" s="245">
        <f>'2017'!Q143</f>
        <v>4536.6042499999967</v>
      </c>
      <c r="O135" s="245">
        <f>'2017'!R143</f>
        <v>1929.6429999999964</v>
      </c>
      <c r="P135" s="245">
        <f>'2017'!S143</f>
        <v>393.1079999999929</v>
      </c>
      <c r="Q135" s="245">
        <f>'2017'!T143</f>
        <v>-206.8920000000071</v>
      </c>
      <c r="R135" s="245">
        <f>'2017'!U143</f>
        <v>-673.44300000000658</v>
      </c>
      <c r="S135" s="128"/>
    </row>
    <row r="136" spans="2:19" ht="12.75">
      <c r="B136" s="183">
        <f>'2004'!O143</f>
        <v>600000</v>
      </c>
      <c r="C136" s="245">
        <f>'2004'!P143</f>
        <v>12104.885999999999</v>
      </c>
      <c r="D136" s="245">
        <f>'2004'!Q143</f>
        <v>-919.6140000000014</v>
      </c>
      <c r="E136" s="245">
        <f>'2004'!R143</f>
        <v>-6462.5759999999718</v>
      </c>
      <c r="F136" s="245">
        <f>'2004'!S143</f>
        <v>-10310.717999999993</v>
      </c>
      <c r="G136" s="245">
        <f>'2004'!T143</f>
        <v>-11660.147999999986</v>
      </c>
      <c r="H136" s="245">
        <f>'2004'!U143</f>
        <v>-11660.147999999986</v>
      </c>
      <c r="I136" s="128"/>
      <c r="L136" s="183">
        <f>'2017'!O144</f>
        <v>600000</v>
      </c>
      <c r="M136" s="245">
        <f>'2017'!P144</f>
        <v>15015.285449999996</v>
      </c>
      <c r="N136" s="245">
        <f>'2017'!Q144</f>
        <v>-750.05079999999725</v>
      </c>
      <c r="O136" s="245">
        <f>'2017'!R144</f>
        <v>-9043.4997999999905</v>
      </c>
      <c r="P136" s="245">
        <f>'2017'!S144</f>
        <v>-14863.097000000009</v>
      </c>
      <c r="Q136" s="245">
        <f>'2017'!T144</f>
        <v>-16177.749500000005</v>
      </c>
      <c r="R136" s="245">
        <f>'2017'!U144</f>
        <v>-16177.749500000005</v>
      </c>
      <c r="S136" s="128"/>
    </row>
    <row r="137" spans="2:19" ht="12.75">
      <c r="B137" s="3" t="str">
        <f>'2004'!O144</f>
        <v xml:space="preserve">      ^- Combined Gross  Income, $</v>
      </c>
      <c r="I137" s="128"/>
      <c r="L137" s="3" t="str">
        <f>'2017'!O145</f>
        <v xml:space="preserve">      ^- Combined Gross  Income, $</v>
      </c>
      <c r="S137" s="128"/>
    </row>
    <row r="138" spans="2:19" ht="12.75">
      <c r="B138" s="196" t="str">
        <f>'2004'!O145</f>
        <v xml:space="preserve">    Blue (positive numbers) is Singles' Penalty aka Marriage Bonus. </v>
      </c>
      <c r="E138" s="128"/>
      <c r="F138" s="128"/>
      <c r="L138" s="196" t="str">
        <f>'2017'!O146</f>
        <v xml:space="preserve">    Blue (positive numbers) is Singles' Penalty aka Marriage Bonus. </v>
      </c>
      <c r="O138" s="128"/>
      <c r="P138" s="128"/>
    </row>
    <row r="139" spans="2:19" ht="12.75">
      <c r="B139" s="197" t="str">
        <f>'2004'!O146</f>
        <v xml:space="preserve">   (Red) (negative numbers) is Singles' Bonus aka Marriage Penalty.</v>
      </c>
      <c r="L139" s="197" t="str">
        <f>'2017'!O147</f>
        <v xml:space="preserve">   (Red) (negative numbers) is Singles' Bonus aka Marriage Penalty.</v>
      </c>
    </row>
    <row r="140" spans="2:19" ht="12">
      <c r="B140" s="158" t="s">
        <v>273</v>
      </c>
      <c r="C140" s="128"/>
      <c r="D140" s="128"/>
      <c r="E140" s="128"/>
      <c r="F140" s="128"/>
      <c r="G140" s="128"/>
      <c r="H140" s="128"/>
      <c r="I140" s="128"/>
      <c r="L140" s="198" t="str">
        <f>'2017'!O149</f>
        <v>Warning - hit F9 if changed any inputs above</v>
      </c>
      <c r="M140" s="128"/>
      <c r="N140" s="128"/>
      <c r="O140" s="128"/>
      <c r="P140" s="128"/>
      <c r="Q140" s="128"/>
      <c r="R140" s="128"/>
      <c r="S140" s="128"/>
    </row>
    <row r="141" spans="2:19" ht="12.75">
      <c r="B141" s="175">
        <f>'2004'!O149</f>
        <v>1.3380000000000001</v>
      </c>
      <c r="C141" s="176" t="str">
        <f>'2004'!P149</f>
        <v>&lt;--Inflation Factor Being Used</v>
      </c>
      <c r="D141" s="177"/>
      <c r="E141" s="177"/>
      <c r="G141" s="31" t="s">
        <v>275</v>
      </c>
      <c r="L141" s="175">
        <f>'2017'!O150</f>
        <v>1.0209999999999999</v>
      </c>
      <c r="M141" s="176" t="str">
        <f>'2017'!P150</f>
        <v>&lt;--Inflation Factor Being Used</v>
      </c>
      <c r="N141" s="177"/>
      <c r="O141" s="177"/>
      <c r="Q141" s="31" t="s">
        <v>280</v>
      </c>
    </row>
    <row r="142" spans="2:19" ht="12.75">
      <c r="B142" s="2"/>
      <c r="C142" s="2"/>
      <c r="D142" s="2"/>
      <c r="E142" s="2"/>
    </row>
    <row r="144" spans="2:19" ht="12.75">
      <c r="B144" s="188" t="str">
        <f>'2018'!O132</f>
        <v>(2018) Singles' Penalty In DOLLARS. Person #1 is the Lower Earning Person. 2018</v>
      </c>
      <c r="C144" s="161"/>
      <c r="D144" s="161"/>
      <c r="E144" s="161"/>
      <c r="F144" s="161"/>
      <c r="G144" s="161"/>
      <c r="H144" s="161"/>
      <c r="I144" s="161"/>
      <c r="J144" s="161"/>
    </row>
    <row r="145" spans="2:14" ht="12.75">
      <c r="B145" s="195"/>
      <c r="C145" s="161"/>
      <c r="D145" s="161"/>
      <c r="E145" s="161"/>
      <c r="F145" s="161"/>
      <c r="G145" s="161"/>
      <c r="H145" s="161"/>
      <c r="I145" s="161"/>
      <c r="J145" s="161"/>
    </row>
    <row r="146" spans="2:14" ht="12">
      <c r="B146" s="158" t="s">
        <v>273</v>
      </c>
    </row>
    <row r="147" spans="2:14" ht="12.75">
      <c r="B147" s="8"/>
      <c r="C147" s="96" t="str">
        <f>'2018'!P135</f>
        <v>&lt;&lt;--- Person 1's Gross Income as % of Combined Gross  Income -----&gt;&gt;</v>
      </c>
      <c r="L147" s="96"/>
      <c r="N147" s="96"/>
    </row>
    <row r="148" spans="2:14">
      <c r="C148" s="193">
        <f>'2018'!P136</f>
        <v>0</v>
      </c>
      <c r="D148" s="193">
        <f>'2018'!Q136</f>
        <v>0.1</v>
      </c>
      <c r="E148" s="193">
        <f>'2018'!R136</f>
        <v>0.2</v>
      </c>
      <c r="F148" s="193">
        <f>'2018'!S136</f>
        <v>0.3</v>
      </c>
      <c r="G148" s="193">
        <f>'2018'!T136</f>
        <v>0.4</v>
      </c>
      <c r="H148" s="193">
        <f>'2018'!U136</f>
        <v>0.5</v>
      </c>
    </row>
    <row r="149" spans="2:14" ht="12.75">
      <c r="B149" s="194">
        <f>'2018'!O137</f>
        <v>20000</v>
      </c>
      <c r="C149" s="245">
        <f>'2018'!P137</f>
        <v>873.40267459138181</v>
      </c>
      <c r="D149" s="245">
        <f>'2018'!Q137</f>
        <v>520.01034420790097</v>
      </c>
      <c r="E149" s="245">
        <f>'2018'!R137</f>
        <v>166.61801382442025</v>
      </c>
      <c r="F149" s="245">
        <f>'2018'!S137</f>
        <v>-285.74942636872385</v>
      </c>
      <c r="G149" s="245">
        <f>'2018'!T137</f>
        <v>-697.84183492545571</v>
      </c>
      <c r="H149" s="245">
        <f>'2018'!U137</f>
        <v>-733.62514385664167</v>
      </c>
      <c r="I149" s="128"/>
    </row>
    <row r="150" spans="2:14" ht="12.75">
      <c r="B150" s="194">
        <f>'2018'!O138</f>
        <v>40000</v>
      </c>
      <c r="C150" s="245">
        <f>'2018'!P138</f>
        <v>1569.5</v>
      </c>
      <c r="D150" s="245">
        <f>'2018'!Q138</f>
        <v>782.71533923303832</v>
      </c>
      <c r="E150" s="245">
        <f>'2018'!R138</f>
        <v>89.5</v>
      </c>
      <c r="F150" s="245">
        <f>'2018'!S138</f>
        <v>-121.74450951683752</v>
      </c>
      <c r="G150" s="245">
        <f>'2018'!T138</f>
        <v>49.5</v>
      </c>
      <c r="H150" s="245">
        <f>'2018'!U138</f>
        <v>0</v>
      </c>
      <c r="I150" s="128"/>
    </row>
    <row r="151" spans="2:14" ht="12.75">
      <c r="B151" s="194">
        <f>'2018'!O139</f>
        <v>60000</v>
      </c>
      <c r="C151" s="245">
        <f>'2018'!P139</f>
        <v>2560.5</v>
      </c>
      <c r="D151" s="245">
        <f>'2018'!Q139</f>
        <v>780.32300884955748</v>
      </c>
      <c r="E151" s="245">
        <f>'2018'!R139</f>
        <v>-60.744509516837297</v>
      </c>
      <c r="F151" s="245">
        <f>'2018'!S139</f>
        <v>70.5</v>
      </c>
      <c r="G151" s="245">
        <f>'2018'!T139</f>
        <v>0</v>
      </c>
      <c r="H151" s="245">
        <f>'2018'!U139</f>
        <v>0</v>
      </c>
    </row>
    <row r="152" spans="2:14" ht="12.75">
      <c r="B152" s="194">
        <f>'2018'!O140</f>
        <v>80000</v>
      </c>
      <c r="C152" s="245">
        <f>'2018'!P140</f>
        <v>4560.5</v>
      </c>
      <c r="D152" s="245">
        <f>'2018'!Q140</f>
        <v>2280.5</v>
      </c>
      <c r="E152" s="245">
        <f>'2018'!R140</f>
        <v>1440.5</v>
      </c>
      <c r="F152" s="245">
        <f>'2018'!S140</f>
        <v>530</v>
      </c>
      <c r="G152" s="245">
        <f>'2018'!T140</f>
        <v>0</v>
      </c>
      <c r="H152" s="245">
        <f>'2018'!U140</f>
        <v>0</v>
      </c>
    </row>
    <row r="153" spans="2:14" ht="12.75">
      <c r="B153" s="194">
        <f>'2018'!O141</f>
        <v>120000</v>
      </c>
      <c r="C153" s="245">
        <f>'2018'!P141</f>
        <v>7210.5</v>
      </c>
      <c r="D153" s="245">
        <f>'2018'!Q141</f>
        <v>4079.2554904831632</v>
      </c>
      <c r="E153" s="245">
        <f>'2018'!R141</f>
        <v>2700</v>
      </c>
      <c r="F153" s="245">
        <f>'2018'!S141</f>
        <v>1470</v>
      </c>
      <c r="G153" s="245">
        <f>'2018'!T141</f>
        <v>270</v>
      </c>
      <c r="H153" s="245">
        <f>'2018'!U141</f>
        <v>0</v>
      </c>
    </row>
    <row r="154" spans="2:14" ht="12.75">
      <c r="B154" s="194">
        <f>'2018'!O142</f>
        <v>200000</v>
      </c>
      <c r="C154" s="245">
        <f>'2018'!P142</f>
        <v>11030.5</v>
      </c>
      <c r="D154" s="245">
        <f>'2018'!Q142</f>
        <v>5430.5</v>
      </c>
      <c r="E154" s="245">
        <f>'2018'!R142</f>
        <v>2160</v>
      </c>
      <c r="F154" s="245">
        <f>'2018'!S142</f>
        <v>690</v>
      </c>
      <c r="G154" s="245">
        <f>'2018'!T142</f>
        <v>290</v>
      </c>
      <c r="H154" s="245">
        <f>'2018'!U142</f>
        <v>0</v>
      </c>
      <c r="I154" s="128"/>
    </row>
    <row r="155" spans="2:14" ht="12.75">
      <c r="B155" s="194">
        <f>'2018'!O143</f>
        <v>600000</v>
      </c>
      <c r="C155" s="245">
        <f>'2018'!P143</f>
        <v>30270.5</v>
      </c>
      <c r="D155" s="245">
        <f>'2018'!Q143</f>
        <v>14570</v>
      </c>
      <c r="E155" s="245">
        <f>'2018'!R143</f>
        <v>6720</v>
      </c>
      <c r="F155" s="245">
        <f>'2018'!S143</f>
        <v>960</v>
      </c>
      <c r="G155" s="245">
        <f>'2018'!T143</f>
        <v>0</v>
      </c>
      <c r="H155" s="245">
        <f>'2018'!U143</f>
        <v>0</v>
      </c>
      <c r="I155" s="128"/>
    </row>
    <row r="156" spans="2:14" ht="12.75">
      <c r="B156" s="3" t="str">
        <f>'2018'!O144</f>
        <v xml:space="preserve">      ^- Combined Gross  Income, $</v>
      </c>
      <c r="I156" s="128"/>
    </row>
    <row r="157" spans="2:14" ht="12.75">
      <c r="B157" s="196" t="str">
        <f>'2018'!O145</f>
        <v xml:space="preserve">    Blue (positive numbers) is Singles' Penalty aka Marriage Bonus. </v>
      </c>
      <c r="E157" s="128"/>
      <c r="F157" s="128"/>
    </row>
    <row r="158" spans="2:14" ht="12.75">
      <c r="B158" s="197" t="str">
        <f>'2018'!O146</f>
        <v xml:space="preserve">   (Red) (negative numbers) is Singles' Bonus aka Marriage Penalty.</v>
      </c>
    </row>
    <row r="159" spans="2:14" ht="12">
      <c r="B159" s="158" t="s">
        <v>273</v>
      </c>
      <c r="C159" s="128"/>
      <c r="D159" s="128"/>
      <c r="E159" s="128"/>
      <c r="F159" s="128"/>
      <c r="G159" s="128"/>
      <c r="H159" s="128"/>
      <c r="I159" s="128"/>
    </row>
    <row r="160" spans="2:14" ht="12.75">
      <c r="B160" s="175">
        <f>'2018'!O149</f>
        <v>1</v>
      </c>
      <c r="C160" s="176" t="str">
        <f>'2018'!P149</f>
        <v>&lt;--Inflation Factor Being Used</v>
      </c>
      <c r="D160" s="177"/>
      <c r="E160" s="177"/>
      <c r="G160" s="31" t="s">
        <v>276</v>
      </c>
    </row>
    <row r="163" spans="1:19" ht="12.75">
      <c r="A163" s="211" t="s">
        <v>855</v>
      </c>
      <c r="B163" s="212"/>
      <c r="C163" s="212"/>
      <c r="D163" s="212"/>
      <c r="E163" s="212"/>
      <c r="F163" s="212"/>
      <c r="G163" s="212"/>
      <c r="H163" s="212"/>
      <c r="I163" s="212"/>
      <c r="J163" s="212"/>
      <c r="K163" s="212"/>
      <c r="L163" s="212"/>
    </row>
    <row r="164" spans="1:19" ht="15">
      <c r="A164" s="214" t="s">
        <v>791</v>
      </c>
      <c r="B164" s="212"/>
      <c r="C164" s="212"/>
      <c r="D164" s="212"/>
      <c r="E164" s="212"/>
      <c r="F164" s="212"/>
      <c r="G164" s="212"/>
      <c r="H164" s="212"/>
      <c r="I164" s="212"/>
      <c r="J164" s="212"/>
      <c r="K164" s="212"/>
      <c r="L164" s="212"/>
    </row>
    <row r="166" spans="1:19" ht="12.75">
      <c r="C166" s="211" t="s">
        <v>856</v>
      </c>
      <c r="D166" s="211"/>
      <c r="E166" s="211"/>
      <c r="F166" s="211"/>
      <c r="G166" s="211"/>
      <c r="H166" s="211"/>
      <c r="I166" s="211"/>
      <c r="L166" s="211" t="s">
        <v>857</v>
      </c>
      <c r="M166" s="211"/>
      <c r="N166" s="211"/>
      <c r="O166" s="211"/>
      <c r="P166" s="211"/>
      <c r="Q166" s="211"/>
      <c r="R166" s="211"/>
      <c r="S166" s="211"/>
    </row>
    <row r="167" spans="1:19" ht="12">
      <c r="A167" s="31"/>
      <c r="B167" s="208" t="s">
        <v>201</v>
      </c>
      <c r="C167" s="369" t="s">
        <v>836</v>
      </c>
      <c r="I167" s="372" t="s">
        <v>837</v>
      </c>
      <c r="K167" s="205" t="s">
        <v>842</v>
      </c>
      <c r="L167" s="369" t="s">
        <v>836</v>
      </c>
      <c r="R167" s="372" t="s">
        <v>837</v>
      </c>
    </row>
    <row r="168" spans="1:19">
      <c r="A168" s="207" t="s">
        <v>305</v>
      </c>
      <c r="B168" s="209" t="s">
        <v>202</v>
      </c>
      <c r="C168" s="193">
        <v>0</v>
      </c>
      <c r="D168" s="193">
        <v>0.1</v>
      </c>
      <c r="E168" s="193">
        <v>0.2</v>
      </c>
      <c r="F168" s="193">
        <v>0.3</v>
      </c>
      <c r="G168" s="193">
        <v>0.4</v>
      </c>
      <c r="H168" s="193">
        <v>0.5</v>
      </c>
      <c r="I168" s="372" t="s">
        <v>838</v>
      </c>
      <c r="K168" s="377" t="s">
        <v>843</v>
      </c>
      <c r="L168" s="193">
        <v>0</v>
      </c>
      <c r="M168" s="193">
        <v>0.1</v>
      </c>
      <c r="N168" s="193">
        <v>0.2</v>
      </c>
      <c r="O168" s="193">
        <v>0.3</v>
      </c>
      <c r="P168" s="193">
        <v>0.4</v>
      </c>
      <c r="Q168" s="193">
        <v>0.5</v>
      </c>
      <c r="R168" s="372" t="s">
        <v>839</v>
      </c>
    </row>
    <row r="169" spans="1:19" ht="12.75">
      <c r="A169" s="31">
        <v>2000</v>
      </c>
      <c r="B169" s="206">
        <f>B111</f>
        <v>20000</v>
      </c>
      <c r="C169" s="245">
        <f t="shared" ref="C169:H169" si="13">C111</f>
        <v>1266.1499999999999</v>
      </c>
      <c r="D169" s="245">
        <f t="shared" si="13"/>
        <v>812.67173913043473</v>
      </c>
      <c r="E169" s="245">
        <f t="shared" si="13"/>
        <v>359.1934782608696</v>
      </c>
      <c r="F169" s="245">
        <f t="shared" si="13"/>
        <v>-189.69035466109736</v>
      </c>
      <c r="G169" s="245">
        <f t="shared" si="13"/>
        <v>-701.60804366812215</v>
      </c>
      <c r="H169" s="245">
        <f t="shared" si="13"/>
        <v>-955.81503056768565</v>
      </c>
      <c r="I169" s="373">
        <f>C31</f>
        <v>87.689039991715148</v>
      </c>
      <c r="K169" s="144" t="s">
        <v>369</v>
      </c>
      <c r="L169" s="245">
        <f t="shared" ref="L169:R170" si="14">C170-C169</f>
        <v>-329.8599999999999</v>
      </c>
      <c r="M169" s="245">
        <f t="shared" si="14"/>
        <v>-229.32291560102306</v>
      </c>
      <c r="N169" s="245">
        <f t="shared" si="14"/>
        <v>-128.78583120204615</v>
      </c>
      <c r="O169" s="245">
        <f t="shared" si="14"/>
        <v>-38.09107258956729</v>
      </c>
      <c r="P169" s="245">
        <f t="shared" si="14"/>
        <v>57.588495534526714</v>
      </c>
      <c r="Q169" s="245">
        <f t="shared" si="14"/>
        <v>132.35263371110386</v>
      </c>
      <c r="R169" s="373">
        <f t="shared" si="14"/>
        <v>-88.396348019409359</v>
      </c>
    </row>
    <row r="170" spans="1:19" ht="13.5" thickBot="1">
      <c r="A170" s="31">
        <v>2004</v>
      </c>
      <c r="B170" s="206">
        <f>B130</f>
        <v>20000</v>
      </c>
      <c r="C170" s="245">
        <f t="shared" ref="C170:H170" si="15">C130</f>
        <v>936.29</v>
      </c>
      <c r="D170" s="245">
        <f t="shared" si="15"/>
        <v>583.34882352941167</v>
      </c>
      <c r="E170" s="245">
        <f t="shared" si="15"/>
        <v>230.40764705882344</v>
      </c>
      <c r="F170" s="245">
        <f t="shared" si="15"/>
        <v>-227.78142725066465</v>
      </c>
      <c r="G170" s="245">
        <f t="shared" si="15"/>
        <v>-644.01954813359544</v>
      </c>
      <c r="H170" s="245">
        <f t="shared" si="15"/>
        <v>-823.46239685658179</v>
      </c>
      <c r="I170" s="373">
        <f>D31</f>
        <v>-0.7073080276942082</v>
      </c>
      <c r="K170" s="144" t="s">
        <v>370</v>
      </c>
      <c r="L170" s="245">
        <f t="shared" si="14"/>
        <v>-62.887325408618153</v>
      </c>
      <c r="M170" s="245">
        <f t="shared" si="14"/>
        <v>-63.338479321510704</v>
      </c>
      <c r="N170" s="245">
        <f t="shared" si="14"/>
        <v>-63.789633234403198</v>
      </c>
      <c r="O170" s="245">
        <f t="shared" si="14"/>
        <v>-57.967999118059197</v>
      </c>
      <c r="P170" s="245">
        <f t="shared" si="14"/>
        <v>-53.822286791860279</v>
      </c>
      <c r="Q170" s="245">
        <f t="shared" si="14"/>
        <v>89.837252999940119</v>
      </c>
      <c r="R170" s="373">
        <f t="shared" si="14"/>
        <v>-36.14864873259878</v>
      </c>
    </row>
    <row r="171" spans="1:19" ht="13.5" thickBot="1">
      <c r="A171" s="357">
        <v>2018</v>
      </c>
      <c r="B171" s="358">
        <f>B149</f>
        <v>20000</v>
      </c>
      <c r="C171" s="356">
        <f t="shared" ref="C171:H171" si="16">C149</f>
        <v>873.40267459138181</v>
      </c>
      <c r="D171" s="356">
        <f t="shared" si="16"/>
        <v>520.01034420790097</v>
      </c>
      <c r="E171" s="356">
        <f t="shared" si="16"/>
        <v>166.61801382442025</v>
      </c>
      <c r="F171" s="356">
        <f t="shared" si="16"/>
        <v>-285.74942636872385</v>
      </c>
      <c r="G171" s="356">
        <f t="shared" si="16"/>
        <v>-697.84183492545571</v>
      </c>
      <c r="H171" s="356">
        <f t="shared" si="16"/>
        <v>-733.62514385664167</v>
      </c>
      <c r="I171" s="371">
        <f>F31</f>
        <v>-36.85595676029299</v>
      </c>
      <c r="K171" s="355" t="s">
        <v>371</v>
      </c>
      <c r="L171" s="356">
        <f t="shared" ref="L171:R171" si="17">C171-C169</f>
        <v>-392.74732540861805</v>
      </c>
      <c r="M171" s="356">
        <f t="shared" si="17"/>
        <v>-292.66139492253376</v>
      </c>
      <c r="N171" s="356">
        <f t="shared" si="17"/>
        <v>-192.57546443644935</v>
      </c>
      <c r="O171" s="356">
        <f t="shared" si="17"/>
        <v>-96.059071707626487</v>
      </c>
      <c r="P171" s="356">
        <f t="shared" si="17"/>
        <v>3.7662087426664357</v>
      </c>
      <c r="Q171" s="356">
        <f t="shared" si="17"/>
        <v>222.18988671104398</v>
      </c>
      <c r="R171" s="371">
        <f t="shared" si="17"/>
        <v>-124.54499675200813</v>
      </c>
    </row>
    <row r="172" spans="1:19" ht="12.75">
      <c r="C172" s="245"/>
      <c r="D172" s="245"/>
      <c r="E172" s="245"/>
      <c r="F172" s="245"/>
      <c r="G172" s="245"/>
      <c r="H172" s="245"/>
      <c r="I172" s="373"/>
      <c r="L172" s="245"/>
      <c r="M172" s="245"/>
      <c r="N172" s="245"/>
      <c r="O172" s="245"/>
      <c r="P172" s="245"/>
      <c r="Q172" s="245"/>
      <c r="R172" s="374"/>
    </row>
    <row r="173" spans="1:19" ht="12.75">
      <c r="A173" s="31">
        <v>2000</v>
      </c>
      <c r="B173" s="206">
        <f>B112</f>
        <v>40000</v>
      </c>
      <c r="C173" s="245">
        <f t="shared" ref="C173:H173" si="18">C112</f>
        <v>1266.1500000000001</v>
      </c>
      <c r="D173" s="245">
        <f t="shared" si="18"/>
        <v>359.19347826086914</v>
      </c>
      <c r="E173" s="245">
        <f t="shared" si="18"/>
        <v>-452.05400000000054</v>
      </c>
      <c r="F173" s="245">
        <f t="shared" si="18"/>
        <v>-568.84404366812259</v>
      </c>
      <c r="G173" s="245">
        <f t="shared" si="18"/>
        <v>-319.28999999999996</v>
      </c>
      <c r="H173" s="245">
        <f t="shared" si="18"/>
        <v>-319.28999999999996</v>
      </c>
      <c r="I173" s="373">
        <f>C33</f>
        <v>-62.480517838341797</v>
      </c>
      <c r="K173" s="144" t="s">
        <v>369</v>
      </c>
      <c r="L173" s="245">
        <f t="shared" ref="L173:R174" si="19">C174-C173</f>
        <v>787.36999999999989</v>
      </c>
      <c r="M173" s="245">
        <f t="shared" si="19"/>
        <v>788.44416879795426</v>
      </c>
      <c r="N173" s="245">
        <f t="shared" si="19"/>
        <v>783.75400000000081</v>
      </c>
      <c r="O173" s="245">
        <f t="shared" si="19"/>
        <v>700.16449553452776</v>
      </c>
      <c r="P173" s="245">
        <f t="shared" si="19"/>
        <v>509.09999999999991</v>
      </c>
      <c r="Q173" s="245">
        <f t="shared" si="19"/>
        <v>319.28999999999996</v>
      </c>
      <c r="R173" s="373">
        <f t="shared" si="19"/>
        <v>659.33727209067672</v>
      </c>
    </row>
    <row r="174" spans="1:19" ht="13.5" thickBot="1">
      <c r="A174" s="31">
        <v>2004</v>
      </c>
      <c r="B174" s="206">
        <f>B131</f>
        <v>40000</v>
      </c>
      <c r="C174" s="245">
        <f t="shared" ref="C174:H174" si="20">C131</f>
        <v>2053.52</v>
      </c>
      <c r="D174" s="245">
        <f t="shared" si="20"/>
        <v>1147.6376470588234</v>
      </c>
      <c r="E174" s="245">
        <f t="shared" si="20"/>
        <v>331.70000000000027</v>
      </c>
      <c r="F174" s="245">
        <f t="shared" si="20"/>
        <v>131.32045186640516</v>
      </c>
      <c r="G174" s="245">
        <f t="shared" si="20"/>
        <v>189.80999999999995</v>
      </c>
      <c r="H174" s="245">
        <f t="shared" si="20"/>
        <v>0</v>
      </c>
      <c r="I174" s="373">
        <f>D33</f>
        <v>596.85675425233489</v>
      </c>
      <c r="K174" s="144" t="s">
        <v>370</v>
      </c>
      <c r="L174" s="245">
        <f t="shared" si="19"/>
        <v>-484.02</v>
      </c>
      <c r="M174" s="245">
        <f t="shared" si="19"/>
        <v>-364.92230782578508</v>
      </c>
      <c r="N174" s="245">
        <f t="shared" si="19"/>
        <v>-242.20000000000027</v>
      </c>
      <c r="O174" s="245">
        <f t="shared" si="19"/>
        <v>-253.06496138324269</v>
      </c>
      <c r="P174" s="245">
        <f t="shared" si="19"/>
        <v>-140.30999999999995</v>
      </c>
      <c r="Q174" s="245">
        <f t="shared" si="19"/>
        <v>0</v>
      </c>
      <c r="R174" s="373">
        <f t="shared" si="19"/>
        <v>-242.22834614791645</v>
      </c>
    </row>
    <row r="175" spans="1:19" ht="13.5" thickBot="1">
      <c r="A175" s="357">
        <v>2018</v>
      </c>
      <c r="B175" s="358">
        <f>B150</f>
        <v>40000</v>
      </c>
      <c r="C175" s="356">
        <f t="shared" ref="C175:H175" si="21">C150</f>
        <v>1569.5</v>
      </c>
      <c r="D175" s="356">
        <f t="shared" si="21"/>
        <v>782.71533923303832</v>
      </c>
      <c r="E175" s="356">
        <f t="shared" si="21"/>
        <v>89.5</v>
      </c>
      <c r="F175" s="356">
        <f t="shared" si="21"/>
        <v>-121.74450951683752</v>
      </c>
      <c r="G175" s="356">
        <f t="shared" si="21"/>
        <v>49.5</v>
      </c>
      <c r="H175" s="356">
        <f t="shared" si="21"/>
        <v>0</v>
      </c>
      <c r="I175" s="371">
        <f>F33</f>
        <v>354.62840810441844</v>
      </c>
      <c r="K175" s="355" t="s">
        <v>371</v>
      </c>
      <c r="L175" s="356">
        <f t="shared" ref="L175:R175" si="22">C175-C173</f>
        <v>303.34999999999991</v>
      </c>
      <c r="M175" s="356">
        <f t="shared" si="22"/>
        <v>423.52186097216918</v>
      </c>
      <c r="N175" s="356">
        <f t="shared" si="22"/>
        <v>541.55400000000054</v>
      </c>
      <c r="O175" s="356">
        <f t="shared" si="22"/>
        <v>447.09953415128507</v>
      </c>
      <c r="P175" s="356">
        <f t="shared" si="22"/>
        <v>368.78999999999996</v>
      </c>
      <c r="Q175" s="356">
        <f t="shared" si="22"/>
        <v>319.28999999999996</v>
      </c>
      <c r="R175" s="371">
        <f t="shared" si="22"/>
        <v>417.10892594276027</v>
      </c>
    </row>
    <row r="176" spans="1:19" ht="12.75">
      <c r="C176" s="245"/>
      <c r="D176" s="245"/>
      <c r="E176" s="245"/>
      <c r="F176" s="245"/>
      <c r="G176" s="245"/>
      <c r="H176" s="245"/>
      <c r="I176" s="373"/>
      <c r="L176" s="245"/>
      <c r="M176" s="245"/>
      <c r="N176" s="245"/>
      <c r="O176" s="245"/>
      <c r="P176" s="245"/>
      <c r="Q176" s="245"/>
      <c r="R176" s="374"/>
    </row>
    <row r="177" spans="1:18" ht="12.75">
      <c r="A177" s="31">
        <v>2000</v>
      </c>
      <c r="B177" s="206">
        <f>B113</f>
        <v>60000</v>
      </c>
      <c r="C177" s="245">
        <f t="shared" ref="C177:H177" si="23">C113</f>
        <v>2682.5520000000015</v>
      </c>
      <c r="D177" s="245">
        <f t="shared" si="23"/>
        <v>542.11721739130462</v>
      </c>
      <c r="E177" s="245">
        <f t="shared" si="23"/>
        <v>-568.84404366812123</v>
      </c>
      <c r="F177" s="245">
        <f t="shared" si="23"/>
        <v>-319.28999999999905</v>
      </c>
      <c r="G177" s="245">
        <f t="shared" si="23"/>
        <v>-319.28999999999996</v>
      </c>
      <c r="H177" s="245">
        <f t="shared" si="23"/>
        <v>-319.28999999999996</v>
      </c>
      <c r="I177" s="373">
        <f>C35</f>
        <v>183.2603359165997</v>
      </c>
      <c r="K177" s="144" t="s">
        <v>369</v>
      </c>
      <c r="L177" s="245">
        <f t="shared" ref="L177:R178" si="24">C178-C177</f>
        <v>440.74799999999777</v>
      </c>
      <c r="M177" s="245">
        <f t="shared" si="24"/>
        <v>622.35925319692979</v>
      </c>
      <c r="N177" s="245">
        <f t="shared" si="24"/>
        <v>720.54449553452559</v>
      </c>
      <c r="O177" s="245">
        <f t="shared" si="24"/>
        <v>429.47999999999865</v>
      </c>
      <c r="P177" s="245">
        <f t="shared" si="24"/>
        <v>319.28999999999996</v>
      </c>
      <c r="Q177" s="245">
        <f t="shared" si="24"/>
        <v>319.28999999999996</v>
      </c>
      <c r="R177" s="373">
        <f t="shared" si="24"/>
        <v>481.29112421808782</v>
      </c>
    </row>
    <row r="178" spans="1:18" ht="13.5" thickBot="1">
      <c r="A178" s="31">
        <v>2004</v>
      </c>
      <c r="B178" s="206">
        <f>B132</f>
        <v>60000</v>
      </c>
      <c r="C178" s="245">
        <f t="shared" ref="C178:H178" si="25">C132</f>
        <v>3123.2999999999993</v>
      </c>
      <c r="D178" s="245">
        <f t="shared" si="25"/>
        <v>1164.4764705882344</v>
      </c>
      <c r="E178" s="245">
        <f t="shared" si="25"/>
        <v>151.70045186640436</v>
      </c>
      <c r="F178" s="245">
        <f t="shared" si="25"/>
        <v>110.1899999999996</v>
      </c>
      <c r="G178" s="245">
        <f t="shared" si="25"/>
        <v>0</v>
      </c>
      <c r="H178" s="245">
        <f t="shared" si="25"/>
        <v>0</v>
      </c>
      <c r="I178" s="373">
        <f>D35</f>
        <v>664.55146013468755</v>
      </c>
      <c r="K178" s="144" t="s">
        <v>370</v>
      </c>
      <c r="L178" s="245">
        <f t="shared" si="24"/>
        <v>-562.79999999999927</v>
      </c>
      <c r="M178" s="245">
        <f t="shared" si="24"/>
        <v>-384.15346173867692</v>
      </c>
      <c r="N178" s="245">
        <f t="shared" si="24"/>
        <v>-212.44496138324166</v>
      </c>
      <c r="O178" s="245">
        <f t="shared" si="24"/>
        <v>-39.6899999999996</v>
      </c>
      <c r="P178" s="245">
        <f t="shared" si="24"/>
        <v>0</v>
      </c>
      <c r="Q178" s="245">
        <f t="shared" si="24"/>
        <v>0</v>
      </c>
      <c r="R178" s="373">
        <f t="shared" si="24"/>
        <v>-188.18773425070344</v>
      </c>
    </row>
    <row r="179" spans="1:18" ht="13.5" thickBot="1">
      <c r="A179" s="357">
        <v>2018</v>
      </c>
      <c r="B179" s="358">
        <f>B151</f>
        <v>60000</v>
      </c>
      <c r="C179" s="356">
        <f t="shared" ref="C179:H179" si="26">C151</f>
        <v>2560.5</v>
      </c>
      <c r="D179" s="356">
        <f t="shared" si="26"/>
        <v>780.32300884955748</v>
      </c>
      <c r="E179" s="356">
        <f t="shared" si="26"/>
        <v>-60.744509516837297</v>
      </c>
      <c r="F179" s="356">
        <f t="shared" si="26"/>
        <v>70.5</v>
      </c>
      <c r="G179" s="356">
        <f t="shared" si="26"/>
        <v>0</v>
      </c>
      <c r="H179" s="356">
        <f t="shared" si="26"/>
        <v>0</v>
      </c>
      <c r="I179" s="371">
        <f>F35</f>
        <v>476.3637258839841</v>
      </c>
      <c r="K179" s="355" t="s">
        <v>371</v>
      </c>
      <c r="L179" s="356">
        <f t="shared" ref="L179:R179" si="27">C179-C177</f>
        <v>-122.0520000000015</v>
      </c>
      <c r="M179" s="356">
        <f t="shared" si="27"/>
        <v>238.20579145825286</v>
      </c>
      <c r="N179" s="356">
        <f t="shared" si="27"/>
        <v>508.09953415128393</v>
      </c>
      <c r="O179" s="356">
        <f t="shared" si="27"/>
        <v>389.78999999999905</v>
      </c>
      <c r="P179" s="356">
        <f t="shared" si="27"/>
        <v>319.28999999999996</v>
      </c>
      <c r="Q179" s="356">
        <f t="shared" si="27"/>
        <v>319.28999999999996</v>
      </c>
      <c r="R179" s="371">
        <f t="shared" si="27"/>
        <v>293.10338996738437</v>
      </c>
    </row>
    <row r="180" spans="1:18" ht="12.75">
      <c r="C180" s="245"/>
      <c r="D180" s="245"/>
      <c r="E180" s="245"/>
      <c r="F180" s="245"/>
      <c r="G180" s="245"/>
      <c r="H180" s="245"/>
      <c r="I180" s="373"/>
      <c r="L180" s="245"/>
      <c r="M180" s="245"/>
      <c r="N180" s="245"/>
      <c r="O180" s="245"/>
      <c r="P180" s="245"/>
      <c r="Q180" s="245"/>
      <c r="R180" s="374"/>
    </row>
    <row r="181" spans="1:18" ht="12.75">
      <c r="A181" s="31">
        <v>2000</v>
      </c>
      <c r="B181" s="206">
        <f>B114</f>
        <v>80000</v>
      </c>
      <c r="C181" s="245">
        <f t="shared" ref="C181:H181" si="28">C114</f>
        <v>5282.5519999999997</v>
      </c>
      <c r="D181" s="245">
        <f t="shared" si="28"/>
        <v>2524.3480000000018</v>
      </c>
      <c r="E181" s="245">
        <f t="shared" si="28"/>
        <v>1617.1119999999992</v>
      </c>
      <c r="F181" s="245">
        <f t="shared" si="28"/>
        <v>577.11200000000099</v>
      </c>
      <c r="G181" s="245">
        <f t="shared" si="28"/>
        <v>-319.28999999999905</v>
      </c>
      <c r="H181" s="245">
        <f t="shared" si="28"/>
        <v>-319.28999999999905</v>
      </c>
      <c r="I181" s="373">
        <f>C37</f>
        <v>1449.1483122357051</v>
      </c>
      <c r="K181" s="144" t="s">
        <v>369</v>
      </c>
      <c r="L181" s="245">
        <f t="shared" ref="L181:R182" si="29">C182-C181</f>
        <v>-159.25200000000132</v>
      </c>
      <c r="M181" s="245">
        <f t="shared" si="29"/>
        <v>77.131999999998698</v>
      </c>
      <c r="N181" s="245">
        <f t="shared" si="29"/>
        <v>42.478000000001884</v>
      </c>
      <c r="O181" s="245">
        <f t="shared" si="29"/>
        <v>72.287999999999556</v>
      </c>
      <c r="P181" s="245">
        <f t="shared" si="29"/>
        <v>319.28999999999905</v>
      </c>
      <c r="Q181" s="245">
        <f t="shared" si="29"/>
        <v>319.28999999999905</v>
      </c>
      <c r="R181" s="373">
        <f t="shared" si="29"/>
        <v>110.96787857567961</v>
      </c>
    </row>
    <row r="182" spans="1:18" ht="13.5" thickBot="1">
      <c r="A182" s="31">
        <v>2004</v>
      </c>
      <c r="B182" s="206">
        <f>B133</f>
        <v>80000</v>
      </c>
      <c r="C182" s="245">
        <f t="shared" ref="C182:H182" si="30">C133</f>
        <v>5123.2999999999984</v>
      </c>
      <c r="D182" s="245">
        <f t="shared" si="30"/>
        <v>2601.4800000000005</v>
      </c>
      <c r="E182" s="245">
        <f t="shared" si="30"/>
        <v>1659.5900000000011</v>
      </c>
      <c r="F182" s="245">
        <f t="shared" si="30"/>
        <v>649.40000000000055</v>
      </c>
      <c r="G182" s="245">
        <f t="shared" si="30"/>
        <v>0</v>
      </c>
      <c r="H182" s="245">
        <f t="shared" si="30"/>
        <v>0</v>
      </c>
      <c r="I182" s="373">
        <f>D37</f>
        <v>1560.1161908113847</v>
      </c>
      <c r="K182" s="144" t="s">
        <v>370</v>
      </c>
      <c r="L182" s="245">
        <f t="shared" si="29"/>
        <v>-562.79999999999836</v>
      </c>
      <c r="M182" s="245">
        <f t="shared" si="29"/>
        <v>-320.98000000000047</v>
      </c>
      <c r="N182" s="245">
        <f t="shared" si="29"/>
        <v>-219.09000000000106</v>
      </c>
      <c r="O182" s="245">
        <f t="shared" si="29"/>
        <v>-119.40000000000055</v>
      </c>
      <c r="P182" s="245">
        <f t="shared" si="29"/>
        <v>0</v>
      </c>
      <c r="Q182" s="245">
        <f t="shared" si="29"/>
        <v>0</v>
      </c>
      <c r="R182" s="373">
        <f t="shared" si="29"/>
        <v>-201.48247901900299</v>
      </c>
    </row>
    <row r="183" spans="1:18" ht="13.5" thickBot="1">
      <c r="A183" s="357">
        <v>2018</v>
      </c>
      <c r="B183" s="358">
        <f>B152</f>
        <v>80000</v>
      </c>
      <c r="C183" s="356">
        <f t="shared" ref="C183:H183" si="31">C152</f>
        <v>4560.5</v>
      </c>
      <c r="D183" s="356">
        <f t="shared" si="31"/>
        <v>2280.5</v>
      </c>
      <c r="E183" s="356">
        <f t="shared" si="31"/>
        <v>1440.5</v>
      </c>
      <c r="F183" s="356">
        <f t="shared" si="31"/>
        <v>530</v>
      </c>
      <c r="G183" s="356">
        <f t="shared" si="31"/>
        <v>0</v>
      </c>
      <c r="H183" s="356">
        <f t="shared" si="31"/>
        <v>0</v>
      </c>
      <c r="I183" s="371">
        <f>F37</f>
        <v>1358.6337117923817</v>
      </c>
      <c r="K183" s="355" t="s">
        <v>371</v>
      </c>
      <c r="L183" s="356">
        <f t="shared" ref="L183:R183" si="32">C183-C181</f>
        <v>-722.05199999999968</v>
      </c>
      <c r="M183" s="356">
        <f t="shared" si="32"/>
        <v>-243.84800000000178</v>
      </c>
      <c r="N183" s="356">
        <f t="shared" si="32"/>
        <v>-176.61199999999917</v>
      </c>
      <c r="O183" s="356">
        <f t="shared" si="32"/>
        <v>-47.11200000000099</v>
      </c>
      <c r="P183" s="356">
        <f t="shared" si="32"/>
        <v>319.28999999999905</v>
      </c>
      <c r="Q183" s="356">
        <f t="shared" si="32"/>
        <v>319.28999999999905</v>
      </c>
      <c r="R183" s="371">
        <f t="shared" si="32"/>
        <v>-90.514600443323388</v>
      </c>
    </row>
    <row r="184" spans="1:18" ht="12.75">
      <c r="I184" s="373"/>
      <c r="R184" s="374"/>
    </row>
    <row r="185" spans="1:18" ht="12.75">
      <c r="A185" s="31">
        <v>2000</v>
      </c>
      <c r="B185" s="206">
        <f>B115</f>
        <v>120000</v>
      </c>
      <c r="C185" s="245">
        <f t="shared" ref="C185:H185" si="33">C115</f>
        <v>6206.4340000000047</v>
      </c>
      <c r="D185" s="245">
        <f t="shared" si="33"/>
        <v>2451.4399563318839</v>
      </c>
      <c r="E185" s="245">
        <f t="shared" si="33"/>
        <v>1016.8240000000042</v>
      </c>
      <c r="F185" s="245">
        <f t="shared" si="33"/>
        <v>-543.17599999999584</v>
      </c>
      <c r="G185" s="245">
        <f t="shared" si="33"/>
        <v>-2103.1759999999958</v>
      </c>
      <c r="H185" s="245">
        <f t="shared" si="33"/>
        <v>-2246.773999999994</v>
      </c>
      <c r="I185" s="373">
        <f>C41</f>
        <v>648.29719761120282</v>
      </c>
      <c r="K185" s="144" t="s">
        <v>369</v>
      </c>
      <c r="L185" s="245">
        <f t="shared" ref="L185:R186" si="34">C186-C185</f>
        <v>1275.1039999999921</v>
      </c>
      <c r="M185" s="245">
        <f t="shared" si="34"/>
        <v>1547.8984955345186</v>
      </c>
      <c r="N185" s="245">
        <f t="shared" si="34"/>
        <v>1533.7759999999944</v>
      </c>
      <c r="O185" s="245">
        <f t="shared" si="34"/>
        <v>1893.7759999999944</v>
      </c>
      <c r="P185" s="245">
        <f t="shared" si="34"/>
        <v>2253.7759999999962</v>
      </c>
      <c r="Q185" s="245">
        <f t="shared" si="34"/>
        <v>2246.773999999994</v>
      </c>
      <c r="R185" s="373">
        <f t="shared" si="34"/>
        <v>1791.4647044301271</v>
      </c>
    </row>
    <row r="186" spans="1:18" ht="13.5" thickBot="1">
      <c r="A186" s="31">
        <v>2004</v>
      </c>
      <c r="B186" s="206">
        <f>B134</f>
        <v>120000</v>
      </c>
      <c r="C186" s="245">
        <f>C134</f>
        <v>7481.5379999999968</v>
      </c>
      <c r="D186" s="245">
        <f t="shared" ref="D186:H186" si="35">D134</f>
        <v>3999.3384518664025</v>
      </c>
      <c r="E186" s="245">
        <f t="shared" si="35"/>
        <v>2550.5999999999985</v>
      </c>
      <c r="F186" s="245">
        <f t="shared" si="35"/>
        <v>1350.5999999999985</v>
      </c>
      <c r="G186" s="245">
        <f t="shared" si="35"/>
        <v>150.60000000000036</v>
      </c>
      <c r="H186" s="245">
        <f t="shared" si="35"/>
        <v>0</v>
      </c>
      <c r="I186" s="373">
        <f>D41</f>
        <v>2439.7619020413299</v>
      </c>
      <c r="K186" s="144" t="s">
        <v>370</v>
      </c>
      <c r="L186" s="245">
        <f t="shared" si="34"/>
        <v>-271.03799999999683</v>
      </c>
      <c r="M186" s="245">
        <f t="shared" si="34"/>
        <v>79.917038616760692</v>
      </c>
      <c r="N186" s="245">
        <f t="shared" si="34"/>
        <v>149.40000000000146</v>
      </c>
      <c r="O186" s="245">
        <f t="shared" si="34"/>
        <v>119.40000000000146</v>
      </c>
      <c r="P186" s="245">
        <f t="shared" si="34"/>
        <v>119.39999999999964</v>
      </c>
      <c r="Q186" s="245">
        <f t="shared" si="34"/>
        <v>0</v>
      </c>
      <c r="R186" s="373">
        <f t="shared" si="34"/>
        <v>57.563416079826766</v>
      </c>
    </row>
    <row r="187" spans="1:18" ht="13.5" thickBot="1">
      <c r="A187" s="357">
        <v>2018</v>
      </c>
      <c r="B187" s="358">
        <f>B153</f>
        <v>120000</v>
      </c>
      <c r="C187" s="356">
        <f t="shared" ref="C187:H187" si="36">C153</f>
        <v>7210.5</v>
      </c>
      <c r="D187" s="356">
        <f t="shared" si="36"/>
        <v>4079.2554904831632</v>
      </c>
      <c r="E187" s="356">
        <f t="shared" si="36"/>
        <v>2700</v>
      </c>
      <c r="F187" s="356">
        <f t="shared" si="36"/>
        <v>1470</v>
      </c>
      <c r="G187" s="356">
        <f t="shared" si="36"/>
        <v>270</v>
      </c>
      <c r="H187" s="356">
        <f t="shared" si="36"/>
        <v>0</v>
      </c>
      <c r="I187" s="371">
        <f>F41</f>
        <v>2497.3253181211567</v>
      </c>
      <c r="K187" s="355" t="s">
        <v>371</v>
      </c>
      <c r="L187" s="356">
        <f t="shared" ref="L187:R187" si="37">C187-C185</f>
        <v>1004.0659999999953</v>
      </c>
      <c r="M187" s="356">
        <f t="shared" si="37"/>
        <v>1627.8155341512793</v>
      </c>
      <c r="N187" s="356">
        <f t="shared" si="37"/>
        <v>1683.1759999999958</v>
      </c>
      <c r="O187" s="356">
        <f t="shared" si="37"/>
        <v>2013.1759999999958</v>
      </c>
      <c r="P187" s="356">
        <f t="shared" si="37"/>
        <v>2373.1759999999958</v>
      </c>
      <c r="Q187" s="356">
        <f t="shared" si="37"/>
        <v>2246.773999999994</v>
      </c>
      <c r="R187" s="371">
        <f t="shared" si="37"/>
        <v>1849.0281205099539</v>
      </c>
    </row>
    <row r="188" spans="1:18" ht="12.75">
      <c r="B188" s="3" t="s">
        <v>268</v>
      </c>
    </row>
    <row r="190" spans="1:18" ht="12.75">
      <c r="B190" s="3"/>
    </row>
    <row r="191" spans="1:18" ht="12.75">
      <c r="A191" s="215" t="s">
        <v>884</v>
      </c>
      <c r="B191" s="3"/>
    </row>
    <row r="192" spans="1:18" ht="12.75">
      <c r="A192" s="215" t="s">
        <v>841</v>
      </c>
    </row>
    <row r="193" spans="1:15">
      <c r="A193" s="205"/>
    </row>
    <row r="194" spans="1:15" ht="12.75">
      <c r="A194" s="215" t="s">
        <v>840</v>
      </c>
    </row>
    <row r="196" spans="1:15" ht="18">
      <c r="A196" s="178" t="s">
        <v>858</v>
      </c>
      <c r="B196" s="178"/>
      <c r="C196" s="178"/>
      <c r="D196" s="178"/>
      <c r="E196" s="178"/>
      <c r="F196" s="178"/>
      <c r="G196" s="178"/>
      <c r="H196" s="178"/>
      <c r="I196" s="178"/>
      <c r="J196" s="178"/>
      <c r="K196" s="178"/>
      <c r="L196" s="178"/>
      <c r="M196" s="178"/>
      <c r="N196" s="178"/>
      <c r="O196" s="178"/>
    </row>
    <row r="197" spans="1:15" ht="18">
      <c r="A197" s="178" t="s">
        <v>204</v>
      </c>
      <c r="B197" s="178"/>
      <c r="C197" s="178"/>
      <c r="D197" s="178"/>
      <c r="E197" s="178"/>
      <c r="F197" s="178"/>
      <c r="G197" s="178"/>
      <c r="H197" s="178"/>
      <c r="I197" s="178"/>
      <c r="J197" s="178"/>
      <c r="K197" s="178"/>
      <c r="L197" s="178"/>
      <c r="M197" s="178"/>
      <c r="N197" s="178"/>
      <c r="O197" s="178"/>
    </row>
    <row r="199" spans="1:15" ht="12.75">
      <c r="B199" s="188" t="str">
        <f>'2000'!O169</f>
        <v xml:space="preserve">(2000) Singles' Penalty as Percent of Combined Gross Income. Person #1 is </v>
      </c>
      <c r="C199" s="161"/>
      <c r="D199" s="161"/>
      <c r="E199" s="161"/>
      <c r="F199" s="161"/>
      <c r="G199" s="161"/>
      <c r="H199" s="161"/>
      <c r="I199" s="161"/>
      <c r="J199" s="188"/>
    </row>
    <row r="200" spans="1:15" ht="12.75">
      <c r="B200" s="195" t="str">
        <f>'2000'!O170</f>
        <v xml:space="preserve"> the lower Earning Person      (a smaller, more compact table)</v>
      </c>
      <c r="C200" s="161"/>
      <c r="D200" s="161"/>
      <c r="E200" s="161"/>
      <c r="F200" s="161"/>
      <c r="G200" s="161"/>
      <c r="H200" s="161"/>
      <c r="I200" s="161"/>
      <c r="J200" s="188"/>
      <c r="K200" s="129"/>
      <c r="L200" s="129"/>
      <c r="M200" s="129"/>
      <c r="N200" s="129"/>
    </row>
    <row r="201" spans="1:15" ht="12.75">
      <c r="B201" s="158" t="s">
        <v>273</v>
      </c>
      <c r="J201" s="129"/>
      <c r="K201" s="129"/>
      <c r="L201" s="129"/>
      <c r="M201" s="129"/>
      <c r="N201" s="129"/>
    </row>
    <row r="202" spans="1:15" ht="12.75">
      <c r="C202" s="96" t="str">
        <f>'2000'!P172</f>
        <v>&lt;&lt;--- Person 1's Gross Income as % of Combined Gross  Income -----&gt;&gt;</v>
      </c>
      <c r="J202" s="129"/>
      <c r="K202" s="129"/>
      <c r="L202" s="129"/>
      <c r="M202" s="129"/>
      <c r="N202" s="129"/>
    </row>
    <row r="203" spans="1:15" ht="12.75">
      <c r="C203" s="193">
        <f>'2000'!P173</f>
        <v>0</v>
      </c>
      <c r="D203" s="193">
        <f>'2000'!Q173</f>
        <v>0.1</v>
      </c>
      <c r="E203" s="193">
        <f>'2000'!R173</f>
        <v>0.2</v>
      </c>
      <c r="F203" s="193">
        <f>'2000'!S173</f>
        <v>0.3</v>
      </c>
      <c r="G203" s="193">
        <f>'2000'!T173</f>
        <v>0.4</v>
      </c>
      <c r="H203" s="193">
        <f>'2000'!U173</f>
        <v>0.5</v>
      </c>
      <c r="J203" s="129"/>
      <c r="K203" s="129"/>
      <c r="L203" s="129"/>
      <c r="M203" s="129"/>
      <c r="N203" s="129"/>
    </row>
    <row r="204" spans="1:15" ht="12.75">
      <c r="B204" s="183">
        <f>'2000'!O174</f>
        <v>20000</v>
      </c>
      <c r="C204" s="244">
        <f>'2000'!P174</f>
        <v>6.3307499999999989E-2</v>
      </c>
      <c r="D204" s="244">
        <f>'2000'!Q174</f>
        <v>4.0633586956521736E-2</v>
      </c>
      <c r="E204" s="244">
        <f>'2000'!R174</f>
        <v>1.795967391304348E-2</v>
      </c>
      <c r="F204" s="244">
        <f>'2000'!S174</f>
        <v>-9.4845177330548681E-3</v>
      </c>
      <c r="G204" s="244">
        <f>'2000'!T174</f>
        <v>-3.5080402183406106E-2</v>
      </c>
      <c r="H204" s="244">
        <f>'2000'!U174</f>
        <v>-4.779075152838428E-2</v>
      </c>
      <c r="J204" s="129"/>
      <c r="K204" s="129"/>
      <c r="L204" s="129"/>
      <c r="M204" s="129"/>
      <c r="N204" s="129"/>
    </row>
    <row r="205" spans="1:15" ht="12.75">
      <c r="B205" s="185">
        <f>'2000'!O175</f>
        <v>40000</v>
      </c>
      <c r="C205" s="244">
        <f>'2000'!P175</f>
        <v>3.1653750000000001E-2</v>
      </c>
      <c r="D205" s="244">
        <f>'2000'!Q175</f>
        <v>8.9798369565217279E-3</v>
      </c>
      <c r="E205" s="244">
        <f>'2000'!R175</f>
        <v>-1.1301350000000014E-2</v>
      </c>
      <c r="F205" s="244">
        <f>'2000'!S175</f>
        <v>-1.4221101091703065E-2</v>
      </c>
      <c r="G205" s="244">
        <f>'2000'!T175</f>
        <v>-7.9822499999999998E-3</v>
      </c>
      <c r="H205" s="244">
        <f>'2000'!U175</f>
        <v>-7.9822499999999998E-3</v>
      </c>
      <c r="I205" s="128"/>
      <c r="J205" s="129"/>
      <c r="K205" s="129"/>
      <c r="L205" s="129"/>
      <c r="M205" s="129"/>
      <c r="N205" s="129"/>
    </row>
    <row r="206" spans="1:15" ht="12.75">
      <c r="B206" s="183">
        <f>'2000'!O176</f>
        <v>60000</v>
      </c>
      <c r="C206" s="244">
        <f>'2000'!P176</f>
        <v>4.4709200000000025E-2</v>
      </c>
      <c r="D206" s="244">
        <f>'2000'!Q176</f>
        <v>9.0352869565217438E-3</v>
      </c>
      <c r="E206" s="244">
        <f>'2000'!R176</f>
        <v>-9.4807340611353531E-3</v>
      </c>
      <c r="F206" s="244">
        <f>'2000'!S176</f>
        <v>-5.3214999999999842E-3</v>
      </c>
      <c r="G206" s="244">
        <f>'2000'!T176</f>
        <v>-5.321499999999999E-3</v>
      </c>
      <c r="H206" s="244">
        <f>'2000'!U176</f>
        <v>-5.321499999999999E-3</v>
      </c>
      <c r="J206" s="129"/>
      <c r="K206" s="129"/>
      <c r="L206" s="129"/>
      <c r="M206" s="129"/>
      <c r="N206" s="129"/>
    </row>
    <row r="207" spans="1:15" ht="12.75">
      <c r="B207" s="185">
        <f>'2000'!O177</f>
        <v>80000</v>
      </c>
      <c r="C207" s="244">
        <f>'2000'!P177</f>
        <v>6.6031899999999991E-2</v>
      </c>
      <c r="D207" s="244">
        <f>'2000'!Q177</f>
        <v>3.1554350000000023E-2</v>
      </c>
      <c r="E207" s="244">
        <f>'2000'!R177</f>
        <v>2.021389999999999E-2</v>
      </c>
      <c r="F207" s="244">
        <f>'2000'!S177</f>
        <v>7.2139000000000127E-3</v>
      </c>
      <c r="G207" s="244">
        <f>'2000'!T177</f>
        <v>-3.9911249999999886E-3</v>
      </c>
      <c r="H207" s="244">
        <f>'2000'!U177</f>
        <v>-3.9911249999999886E-3</v>
      </c>
      <c r="J207" s="129"/>
      <c r="K207" s="129"/>
      <c r="L207" s="129"/>
      <c r="M207" s="129"/>
      <c r="N207" s="129"/>
    </row>
    <row r="208" spans="1:15" ht="12.75">
      <c r="B208" s="183">
        <f>'2000'!O178</f>
        <v>120000</v>
      </c>
      <c r="C208" s="244">
        <f>'2000'!P178</f>
        <v>5.1720283333333374E-2</v>
      </c>
      <c r="D208" s="244">
        <f>'2000'!Q178</f>
        <v>2.04286663027657E-2</v>
      </c>
      <c r="E208" s="244">
        <f>'2000'!R178</f>
        <v>8.473533333333368E-3</v>
      </c>
      <c r="F208" s="244">
        <f>'2000'!S178</f>
        <v>-4.5264666666666323E-3</v>
      </c>
      <c r="G208" s="244">
        <f>'2000'!T178</f>
        <v>-1.7526466666666633E-2</v>
      </c>
      <c r="H208" s="244">
        <f>'2000'!U178</f>
        <v>-1.8723116666666616E-2</v>
      </c>
      <c r="J208" s="129"/>
      <c r="K208" s="129"/>
      <c r="L208" s="129"/>
      <c r="M208" s="129"/>
      <c r="N208" s="129"/>
    </row>
    <row r="209" spans="2:20" ht="12.75">
      <c r="B209" s="183">
        <f>'2000'!O179</f>
        <v>200000</v>
      </c>
      <c r="C209" s="244">
        <f>'2000'!P179</f>
        <v>3.921394999999997E-2</v>
      </c>
      <c r="D209" s="244">
        <f>'2000'!Q179</f>
        <v>1.5286749999999957E-2</v>
      </c>
      <c r="E209" s="244">
        <f>'2000'!R179</f>
        <v>-7.132500000000436E-4</v>
      </c>
      <c r="F209" s="244">
        <f>'2000'!S179</f>
        <v>-9.6312399999999975E-3</v>
      </c>
      <c r="G209" s="244">
        <f>'2000'!T179</f>
        <v>-1.2631240000000035E-2</v>
      </c>
      <c r="H209" s="244">
        <f>'2000'!U179</f>
        <v>-1.5052090000000025E-2</v>
      </c>
      <c r="J209" s="129"/>
      <c r="K209" s="129"/>
      <c r="L209" s="129"/>
      <c r="M209" s="129"/>
      <c r="N209" s="129"/>
    </row>
    <row r="210" spans="2:20" ht="12.75">
      <c r="B210" s="183">
        <f>'2000'!O180</f>
        <v>600000</v>
      </c>
      <c r="C210" s="244">
        <f>'2000'!P180</f>
        <v>1.7810510000000019E-2</v>
      </c>
      <c r="D210" s="244">
        <f>'2000'!Q180</f>
        <v>-7.0712199999999814E-3</v>
      </c>
      <c r="E210" s="244">
        <f>'2000'!R180</f>
        <v>-1.786426999999996E-2</v>
      </c>
      <c r="F210" s="244">
        <f>'2000'!S180</f>
        <v>-2.5632225999999987E-2</v>
      </c>
      <c r="G210" s="244">
        <f>'2000'!T180</f>
        <v>-2.7734425999999996E-2</v>
      </c>
      <c r="H210" s="244">
        <f>'2000'!U180</f>
        <v>-2.7734425999999996E-2</v>
      </c>
      <c r="I210" s="128"/>
      <c r="J210" s="129"/>
      <c r="K210" s="129"/>
      <c r="L210" s="129"/>
      <c r="M210" s="129"/>
      <c r="N210" s="129"/>
    </row>
    <row r="211" spans="2:20" ht="12.75">
      <c r="B211" s="3" t="str">
        <f>'2000'!O181</f>
        <v xml:space="preserve">      ^- Combined Gross  Income, $</v>
      </c>
      <c r="I211" s="128"/>
      <c r="J211" s="129"/>
      <c r="K211" s="129"/>
      <c r="L211" s="129"/>
      <c r="M211" s="129"/>
      <c r="N211" s="129"/>
    </row>
    <row r="212" spans="2:20" ht="12.75">
      <c r="B212" s="196" t="str">
        <f>'2000'!O182</f>
        <v xml:space="preserve">    Blue (positive numbers) is Singles' Penalty aka Marriage Bonus. </v>
      </c>
      <c r="E212" s="128"/>
      <c r="F212" s="128"/>
      <c r="J212" s="129"/>
      <c r="K212" s="129"/>
      <c r="L212" s="129"/>
      <c r="M212" s="129"/>
      <c r="N212" s="129"/>
    </row>
    <row r="213" spans="2:20" ht="12.75">
      <c r="B213" s="197" t="str">
        <f>'2000'!O183</f>
        <v xml:space="preserve">   (Red) (negative numbers) is Singles' Bonus aka Marriage Penalty.</v>
      </c>
      <c r="J213" s="129"/>
      <c r="K213" s="129"/>
      <c r="L213" s="129"/>
      <c r="M213" s="129"/>
      <c r="N213" s="129"/>
    </row>
    <row r="214" spans="2:20" ht="12.75">
      <c r="B214" s="158" t="s">
        <v>273</v>
      </c>
      <c r="J214" s="129"/>
      <c r="K214" s="129"/>
      <c r="L214" s="129"/>
      <c r="M214" s="129"/>
      <c r="N214" s="129"/>
    </row>
    <row r="215" spans="2:20" ht="12.75">
      <c r="B215" s="175">
        <f>'2000'!O186</f>
        <v>1.468</v>
      </c>
      <c r="C215" s="176" t="str">
        <f>'2000'!P186</f>
        <v>&lt;--Inflation Factor Being Used</v>
      </c>
      <c r="D215" s="177"/>
      <c r="E215" s="177"/>
      <c r="G215" s="31" t="s">
        <v>274</v>
      </c>
      <c r="J215" s="129"/>
      <c r="K215" s="129"/>
      <c r="L215" s="129"/>
      <c r="M215" s="129"/>
      <c r="N215" s="129"/>
    </row>
    <row r="218" spans="2:20" ht="12.75">
      <c r="B218" s="188" t="str">
        <f>'2004'!O246</f>
        <v xml:space="preserve">(2004) Singles' Penalty as Percent of Combined Gross Income. Person #1 is </v>
      </c>
      <c r="C218" s="161"/>
      <c r="D218" s="161"/>
      <c r="E218" s="161"/>
      <c r="F218" s="161"/>
      <c r="G218" s="161"/>
      <c r="H218" s="161"/>
      <c r="I218" s="161"/>
      <c r="J218" s="161"/>
      <c r="L218" s="188" t="str">
        <f>'2017'!O224</f>
        <v xml:space="preserve">(2017) Singles' Penalty as Percent of Combined Gross Income. Person #1 is </v>
      </c>
      <c r="M218" s="161"/>
      <c r="N218" s="161"/>
      <c r="O218" s="161"/>
      <c r="P218" s="161"/>
      <c r="Q218" s="161"/>
      <c r="R218" s="161"/>
      <c r="S218" s="161"/>
      <c r="T218" s="161"/>
    </row>
    <row r="219" spans="2:20" ht="12.75">
      <c r="B219" s="195" t="str">
        <f>'2004'!O247</f>
        <v xml:space="preserve"> the lower Earning Person      (a smaller, more compact table)</v>
      </c>
      <c r="C219" s="161"/>
      <c r="D219" s="161"/>
      <c r="E219" s="161"/>
      <c r="F219" s="161"/>
      <c r="G219" s="161"/>
      <c r="H219" s="161"/>
      <c r="I219" s="161"/>
      <c r="J219" s="161"/>
      <c r="L219" s="195" t="str">
        <f>'2017'!O225</f>
        <v xml:space="preserve"> the lower Earning Person      (a smaller, more compact table)</v>
      </c>
      <c r="M219" s="161"/>
      <c r="N219" s="161"/>
      <c r="O219" s="161"/>
      <c r="P219" s="161"/>
      <c r="Q219" s="161"/>
      <c r="R219" s="161"/>
      <c r="S219" s="161"/>
      <c r="T219" s="188"/>
    </row>
    <row r="220" spans="2:20" ht="12.75">
      <c r="B220" s="158" t="s">
        <v>273</v>
      </c>
      <c r="L220" s="158" t="s">
        <v>273</v>
      </c>
      <c r="T220" s="186"/>
    </row>
    <row r="221" spans="2:20" ht="12.75">
      <c r="C221" s="96" t="str">
        <f>'2004'!P249</f>
        <v>&lt;&lt;--- Person 1's Gross Income as % of Combined Gross  Income -----&gt;&gt;</v>
      </c>
      <c r="M221" s="96" t="str">
        <f>'2017'!P227</f>
        <v>&lt;&lt;--- Person 1's Gross Income as % of Combined Gross  Income -----&gt;&gt;</v>
      </c>
      <c r="T221" s="186"/>
    </row>
    <row r="222" spans="2:20" ht="12.75">
      <c r="C222" s="193">
        <f>'2004'!P250</f>
        <v>0</v>
      </c>
      <c r="D222" s="193">
        <f>'2004'!Q250</f>
        <v>0.1</v>
      </c>
      <c r="E222" s="193">
        <f>'2004'!R250</f>
        <v>0.2</v>
      </c>
      <c r="F222" s="193">
        <f>'2004'!S250</f>
        <v>0.3</v>
      </c>
      <c r="G222" s="193">
        <f>'2004'!T250</f>
        <v>0.4</v>
      </c>
      <c r="H222" s="193">
        <f>'2004'!U250</f>
        <v>0.5</v>
      </c>
      <c r="M222" s="193">
        <f>'2017'!P228</f>
        <v>0</v>
      </c>
      <c r="N222" s="193">
        <f>'2017'!Q228</f>
        <v>0.1</v>
      </c>
      <c r="O222" s="193">
        <f>'2017'!R228</f>
        <v>0.2</v>
      </c>
      <c r="P222" s="193">
        <f>'2017'!S228</f>
        <v>0.3</v>
      </c>
      <c r="Q222" s="193">
        <f>'2017'!T228</f>
        <v>0.4</v>
      </c>
      <c r="R222" s="193">
        <f>'2017'!U228</f>
        <v>0.5</v>
      </c>
      <c r="T222" s="186"/>
    </row>
    <row r="223" spans="2:20" ht="12.75">
      <c r="B223" s="183">
        <f>'2004'!O251</f>
        <v>20000</v>
      </c>
      <c r="C223" s="244">
        <f>'2004'!P251</f>
        <v>4.6814499999999995E-2</v>
      </c>
      <c r="D223" s="244">
        <f>'2004'!Q251</f>
        <v>2.9167441176470583E-2</v>
      </c>
      <c r="E223" s="244">
        <f>'2004'!R251</f>
        <v>1.1520382352941172E-2</v>
      </c>
      <c r="F223" s="244">
        <f>'2004'!S251</f>
        <v>-1.1389071362533233E-2</v>
      </c>
      <c r="G223" s="244">
        <f>'2004'!T251</f>
        <v>-3.2200977406679772E-2</v>
      </c>
      <c r="H223" s="244">
        <f>'2004'!U251</f>
        <v>-4.1173119842829092E-2</v>
      </c>
      <c r="L223" s="183">
        <f>'2017'!O229</f>
        <v>20000</v>
      </c>
      <c r="M223" s="244">
        <f>'2017'!P229</f>
        <v>5.0700352272727275E-2</v>
      </c>
      <c r="N223" s="244">
        <f>'2017'!Q229</f>
        <v>3.3031179340396441E-2</v>
      </c>
      <c r="O223" s="244">
        <f>'2017'!R229</f>
        <v>1.5362006408065619E-2</v>
      </c>
      <c r="P223" s="244">
        <f>'2017'!S229</f>
        <v>-7.3120172705338571E-3</v>
      </c>
      <c r="Q223" s="244">
        <f>'2017'!T229</f>
        <v>-2.7951938772048834E-2</v>
      </c>
      <c r="R223" s="244">
        <f>'2017'!U229</f>
        <v>-3.6665110413839887E-2</v>
      </c>
      <c r="T223" s="186"/>
    </row>
    <row r="224" spans="2:20" ht="12.75">
      <c r="B224" s="185">
        <f>'2004'!O252</f>
        <v>40000</v>
      </c>
      <c r="C224" s="244">
        <f>'2004'!P252</f>
        <v>5.1338000000000002E-2</v>
      </c>
      <c r="D224" s="244">
        <f>'2004'!Q252</f>
        <v>2.8690941176470586E-2</v>
      </c>
      <c r="E224" s="244">
        <f>'2004'!R252</f>
        <v>8.2925000000000065E-3</v>
      </c>
      <c r="F224" s="244">
        <f>'2004'!S252</f>
        <v>3.2830112966601289E-3</v>
      </c>
      <c r="G224" s="244">
        <f>'2004'!T252</f>
        <v>4.7452499999999986E-3</v>
      </c>
      <c r="H224" s="244">
        <f>'2004'!U252</f>
        <v>0</v>
      </c>
      <c r="I224" s="128"/>
      <c r="L224" s="185">
        <f>'2017'!O230</f>
        <v>40000</v>
      </c>
      <c r="M224" s="244">
        <f>'2017'!P230</f>
        <v>5.1371968749999997E-2</v>
      </c>
      <c r="N224" s="244">
        <f>'2017'!Q230</f>
        <v>2.8702795817669165E-2</v>
      </c>
      <c r="O224" s="244">
        <f>'2017'!R230</f>
        <v>8.3542187499999841E-3</v>
      </c>
      <c r="P224" s="244">
        <f>'2017'!S230</f>
        <v>3.5175732276119275E-3</v>
      </c>
      <c r="Q224" s="244">
        <f>'2017'!T230</f>
        <v>4.8259687500000039E-3</v>
      </c>
      <c r="R224" s="244">
        <f>'2017'!U230</f>
        <v>0</v>
      </c>
      <c r="S224" s="128"/>
      <c r="T224" s="186"/>
    </row>
    <row r="225" spans="2:20" ht="12.75">
      <c r="B225" s="183">
        <f>'2004'!O253</f>
        <v>60000</v>
      </c>
      <c r="C225" s="244">
        <f>'2004'!P253</f>
        <v>5.205499999999999E-2</v>
      </c>
      <c r="D225" s="244">
        <f>'2004'!Q253</f>
        <v>1.9407941176470572E-2</v>
      </c>
      <c r="E225" s="244">
        <f>'2004'!R253</f>
        <v>2.5283408644400729E-3</v>
      </c>
      <c r="F225" s="244">
        <f>'2004'!S253</f>
        <v>1.8364999999999933E-3</v>
      </c>
      <c r="G225" s="244">
        <f>'2004'!T253</f>
        <v>0</v>
      </c>
      <c r="H225" s="244">
        <f>'2004'!U253</f>
        <v>0</v>
      </c>
      <c r="L225" s="183">
        <f>'2017'!O231</f>
        <v>60000</v>
      </c>
      <c r="M225" s="244">
        <f>'2017'!P231</f>
        <v>5.2204437500000013E-2</v>
      </c>
      <c r="N225" s="244">
        <f>'2017'!Q231</f>
        <v>1.953526456766919E-2</v>
      </c>
      <c r="O225" s="244">
        <f>'2017'!R231</f>
        <v>2.5770904850746321E-3</v>
      </c>
      <c r="P225" s="244">
        <f>'2017'!S231</f>
        <v>1.7826875000000048E-3</v>
      </c>
      <c r="Q225" s="244">
        <f>'2017'!T231</f>
        <v>0</v>
      </c>
      <c r="R225" s="244">
        <f>'2017'!U231</f>
        <v>0</v>
      </c>
      <c r="T225" s="186"/>
    </row>
    <row r="226" spans="2:20" ht="12.75">
      <c r="B226" s="185">
        <f>'2004'!O254</f>
        <v>80000</v>
      </c>
      <c r="C226" s="244">
        <f>'2004'!P254</f>
        <v>6.404124999999998E-2</v>
      </c>
      <c r="D226" s="244">
        <f>'2004'!Q254</f>
        <v>3.2518500000000006E-2</v>
      </c>
      <c r="E226" s="244">
        <f>'2004'!R254</f>
        <v>2.0744875000000013E-2</v>
      </c>
      <c r="F226" s="244">
        <f>'2004'!S254</f>
        <v>8.1175000000000067E-3</v>
      </c>
      <c r="G226" s="244">
        <f>'2004'!T254</f>
        <v>0</v>
      </c>
      <c r="H226" s="244">
        <f>'2004'!U254</f>
        <v>0</v>
      </c>
      <c r="L226" s="185">
        <f>'2017'!O232</f>
        <v>80000</v>
      </c>
      <c r="M226" s="244">
        <f>'2017'!P232</f>
        <v>6.415332812500002E-2</v>
      </c>
      <c r="N226" s="244">
        <f>'2017'!Q232</f>
        <v>3.2644453125000007E-2</v>
      </c>
      <c r="O226" s="244">
        <f>'2017'!R232</f>
        <v>2.0880328124999993E-2</v>
      </c>
      <c r="P226" s="244">
        <f>'2017'!S232</f>
        <v>8.2933124999999899E-3</v>
      </c>
      <c r="Q226" s="244">
        <f>'2017'!T232</f>
        <v>0</v>
      </c>
      <c r="R226" s="244">
        <f>'2017'!U232</f>
        <v>0</v>
      </c>
      <c r="T226" s="186"/>
    </row>
    <row r="227" spans="2:20" ht="12.75">
      <c r="B227" s="183">
        <f>'2004'!O255</f>
        <v>120000</v>
      </c>
      <c r="C227" s="244">
        <f>'2004'!P255</f>
        <v>6.2346149999999975E-2</v>
      </c>
      <c r="D227" s="244">
        <f>'2004'!Q255</f>
        <v>3.3327820432220018E-2</v>
      </c>
      <c r="E227" s="244">
        <f>'2004'!R255</f>
        <v>2.1254999999999989E-2</v>
      </c>
      <c r="F227" s="244">
        <f>'2004'!S255</f>
        <v>1.1254999999999987E-2</v>
      </c>
      <c r="G227" s="244">
        <f>'2004'!T255</f>
        <v>1.2550000000000031E-3</v>
      </c>
      <c r="H227" s="244">
        <f>'2004'!U255</f>
        <v>0</v>
      </c>
      <c r="L227" s="183">
        <f>'2017'!O233</f>
        <v>120000</v>
      </c>
      <c r="M227" s="244">
        <f>'2017'!P233</f>
        <v>6.2265727083333333E-2</v>
      </c>
      <c r="N227" s="244">
        <f>'2017'!Q233</f>
        <v>3.3314261909203988E-2</v>
      </c>
      <c r="O227" s="244">
        <f>'2017'!R233</f>
        <v>2.1137791666666666E-2</v>
      </c>
      <c r="P227" s="244">
        <f>'2017'!S233</f>
        <v>1.1137791666666695E-2</v>
      </c>
      <c r="Q227" s="244">
        <f>'2017'!T233</f>
        <v>1.1377916666666654E-3</v>
      </c>
      <c r="R227" s="244">
        <f>'2017'!U233</f>
        <v>0</v>
      </c>
      <c r="T227" s="186"/>
    </row>
    <row r="228" spans="2:20" ht="12.75">
      <c r="B228" s="183">
        <f>'2004'!O256</f>
        <v>200000</v>
      </c>
      <c r="C228" s="244">
        <f>'2004'!P256</f>
        <v>4.6130895000000019E-2</v>
      </c>
      <c r="D228" s="244">
        <f>'2004'!Q256</f>
        <v>2.2812345000000022E-2</v>
      </c>
      <c r="E228" s="244">
        <f>'2004'!R256</f>
        <v>9.7613950000000112E-3</v>
      </c>
      <c r="F228" s="244">
        <f>'2004'!S256</f>
        <v>2.0083950000000187E-3</v>
      </c>
      <c r="G228" s="244">
        <f>'2004'!T256</f>
        <v>-9.9160500000001778E-4</v>
      </c>
      <c r="H228" s="244">
        <f>'2004'!U256</f>
        <v>-3.2767949999999838E-3</v>
      </c>
      <c r="L228" s="183">
        <f>'2017'!O234</f>
        <v>200000</v>
      </c>
      <c r="M228" s="244">
        <f>'2017'!P234</f>
        <v>4.5992221249999965E-2</v>
      </c>
      <c r="N228" s="244">
        <f>'2017'!Q234</f>
        <v>2.2683021249999984E-2</v>
      </c>
      <c r="O228" s="244">
        <f>'2017'!R234</f>
        <v>9.6482149999999826E-3</v>
      </c>
      <c r="P228" s="244">
        <f>'2017'!S234</f>
        <v>1.9655399999999644E-3</v>
      </c>
      <c r="Q228" s="244">
        <f>'2017'!T234</f>
        <v>-1.0344600000000354E-3</v>
      </c>
      <c r="R228" s="244">
        <f>'2017'!U234</f>
        <v>-3.3672150000000328E-3</v>
      </c>
      <c r="T228" s="186"/>
    </row>
    <row r="229" spans="2:20" ht="12.75">
      <c r="B229" s="183">
        <f>'2004'!O257</f>
        <v>600000</v>
      </c>
      <c r="C229" s="244">
        <f>'2004'!P257</f>
        <v>2.0174809999999998E-2</v>
      </c>
      <c r="D229" s="244">
        <f>'2004'!Q257</f>
        <v>-1.5326900000000023E-3</v>
      </c>
      <c r="E229" s="244">
        <f>'2004'!R257</f>
        <v>-1.0770959999999953E-2</v>
      </c>
      <c r="F229" s="244">
        <f>'2004'!S257</f>
        <v>-1.718452999999999E-2</v>
      </c>
      <c r="G229" s="244">
        <f>'2004'!T257</f>
        <v>-1.9433579999999978E-2</v>
      </c>
      <c r="H229" s="244">
        <f>'2004'!U257</f>
        <v>-1.9433579999999978E-2</v>
      </c>
      <c r="I229" s="128"/>
      <c r="L229" s="183">
        <f>'2017'!O235</f>
        <v>600000</v>
      </c>
      <c r="M229" s="244">
        <f>'2017'!P235</f>
        <v>2.5025475749999995E-2</v>
      </c>
      <c r="N229" s="244">
        <f>'2017'!Q235</f>
        <v>-1.250084666666662E-3</v>
      </c>
      <c r="O229" s="244">
        <f>'2017'!R235</f>
        <v>-1.507249966666665E-2</v>
      </c>
      <c r="P229" s="244">
        <f>'2017'!S235</f>
        <v>-2.477182833333335E-2</v>
      </c>
      <c r="Q229" s="244">
        <f>'2017'!T235</f>
        <v>-2.6962915833333344E-2</v>
      </c>
      <c r="R229" s="244">
        <f>'2017'!U235</f>
        <v>-2.6962915833333344E-2</v>
      </c>
      <c r="S229" s="128"/>
      <c r="T229" s="186"/>
    </row>
    <row r="230" spans="2:20" ht="12.75">
      <c r="B230" s="3" t="str">
        <f>'2004'!O258</f>
        <v xml:space="preserve">      ^- Combined Gross  Income, $</v>
      </c>
      <c r="I230" s="128"/>
      <c r="L230" s="3" t="str">
        <f>'2017'!O236</f>
        <v xml:space="preserve">      ^- Combined Gross  Income, $</v>
      </c>
      <c r="S230" s="128"/>
      <c r="T230" s="186"/>
    </row>
    <row r="231" spans="2:20" ht="12.75">
      <c r="B231" s="196" t="str">
        <f>'2004'!O259</f>
        <v xml:space="preserve">    Blue (positive numbers) is Singles' Penalty aka Marriage Bonus. </v>
      </c>
      <c r="E231" s="128"/>
      <c r="F231" s="128"/>
      <c r="L231" s="196" t="str">
        <f>'2017'!O237</f>
        <v xml:space="preserve">    Blue (positive numbers) is Singles' Penalty aka Marriage Bonus. </v>
      </c>
      <c r="O231" s="128"/>
      <c r="P231" s="128"/>
      <c r="T231" s="186"/>
    </row>
    <row r="232" spans="2:20" ht="12.75">
      <c r="B232" s="197" t="str">
        <f>'2004'!O260</f>
        <v xml:space="preserve">   (Red) (negative numbers) is Singles' Bonus aka Marriage Penalty.</v>
      </c>
      <c r="L232" s="197" t="str">
        <f>'2017'!O238</f>
        <v xml:space="preserve">   (Red) (negative numbers) is Singles' Bonus aka Marriage Penalty.</v>
      </c>
      <c r="T232" s="186"/>
    </row>
    <row r="233" spans="2:20" ht="12.75">
      <c r="B233" s="158" t="s">
        <v>273</v>
      </c>
      <c r="L233" s="158" t="s">
        <v>273</v>
      </c>
      <c r="T233" s="186"/>
    </row>
    <row r="234" spans="2:20" ht="12.75">
      <c r="B234" s="175">
        <f>'2004'!O263</f>
        <v>1.3380000000000001</v>
      </c>
      <c r="C234" s="176" t="str">
        <f>'2004'!P263</f>
        <v>&lt;--Inflation Factor Being Used</v>
      </c>
      <c r="D234" s="177"/>
      <c r="E234" s="177"/>
      <c r="G234" s="31" t="s">
        <v>275</v>
      </c>
      <c r="L234" s="175">
        <f>'2017'!O241</f>
        <v>1.0209999999999999</v>
      </c>
      <c r="M234" s="176" t="str">
        <f>'2017'!P241</f>
        <v>&lt;--Inflation Factor Being Used</v>
      </c>
      <c r="N234" s="177"/>
      <c r="O234" s="177"/>
      <c r="Q234" s="31" t="s">
        <v>280</v>
      </c>
      <c r="T234" s="186"/>
    </row>
    <row r="236" spans="2:20" ht="12.75">
      <c r="B236" s="188" t="str">
        <f>'2018'!O224</f>
        <v xml:space="preserve">(2018) Singles' Penalty as Percent of Combined Gross Income. Person #1 is </v>
      </c>
      <c r="C236" s="161"/>
      <c r="D236" s="161"/>
      <c r="E236" s="161"/>
      <c r="F236" s="161"/>
      <c r="G236" s="161"/>
      <c r="H236" s="161"/>
      <c r="I236" s="161"/>
      <c r="J236" s="161"/>
    </row>
    <row r="237" spans="2:20" ht="12.75">
      <c r="B237" s="188" t="str">
        <f>'2018'!O225</f>
        <v xml:space="preserve"> the lower Earning Person      (a smaller, more compact table)</v>
      </c>
      <c r="C237" s="161"/>
      <c r="D237" s="161"/>
      <c r="E237" s="161"/>
      <c r="F237" s="161"/>
      <c r="G237" s="161"/>
      <c r="H237" s="161"/>
      <c r="I237" s="161"/>
      <c r="J237" s="161"/>
    </row>
    <row r="238" spans="2:20" ht="12">
      <c r="B238" s="158" t="str">
        <f>'2018'!O226</f>
        <v>Warning - hit F9 if changed any inputs above</v>
      </c>
    </row>
    <row r="239" spans="2:20" ht="12.75">
      <c r="C239" s="96" t="str">
        <f>'2018'!P227</f>
        <v>&lt;&lt;--- Person 1's Gross Income as % of Combined Gross  Income -----&gt;&gt;</v>
      </c>
    </row>
    <row r="240" spans="2:20">
      <c r="C240" s="193">
        <f>'2018'!P228</f>
        <v>0</v>
      </c>
      <c r="D240" s="193">
        <f>'2018'!Q228</f>
        <v>0.1</v>
      </c>
      <c r="E240" s="193">
        <f>'2018'!R228</f>
        <v>0.2</v>
      </c>
      <c r="F240" s="193">
        <f>'2018'!S228</f>
        <v>0.3</v>
      </c>
      <c r="G240" s="193">
        <f>'2018'!T228</f>
        <v>0.4</v>
      </c>
      <c r="H240" s="193">
        <f>'2018'!U228</f>
        <v>0.5</v>
      </c>
    </row>
    <row r="241" spans="1:11" ht="12.75">
      <c r="B241" s="183">
        <f>'2018'!O229</f>
        <v>20000</v>
      </c>
      <c r="C241" s="244">
        <f>'2018'!P229</f>
        <v>4.3670133729569093E-2</v>
      </c>
      <c r="D241" s="244">
        <f>'2018'!Q229</f>
        <v>2.6000517210395049E-2</v>
      </c>
      <c r="E241" s="244">
        <f>'2018'!R229</f>
        <v>8.3309006912210114E-3</v>
      </c>
      <c r="F241" s="244">
        <f>'2018'!S229</f>
        <v>-1.4287471318436192E-2</v>
      </c>
      <c r="G241" s="244">
        <f>'2018'!T229</f>
        <v>-3.4892091746272787E-2</v>
      </c>
      <c r="H241" s="244">
        <f>'2018'!U229</f>
        <v>-3.6681257192832085E-2</v>
      </c>
    </row>
    <row r="242" spans="1:11" ht="12.75">
      <c r="B242" s="183">
        <f>'2018'!O230</f>
        <v>40000</v>
      </c>
      <c r="C242" s="244">
        <f>'2018'!P230</f>
        <v>3.9237500000000002E-2</v>
      </c>
      <c r="D242" s="244">
        <f>'2018'!Q230</f>
        <v>1.9567883480825957E-2</v>
      </c>
      <c r="E242" s="244">
        <f>'2018'!R230</f>
        <v>2.2374999999999999E-3</v>
      </c>
      <c r="F242" s="244">
        <f>'2018'!S230</f>
        <v>-3.0436127379209381E-3</v>
      </c>
      <c r="G242" s="244">
        <f>'2018'!T230</f>
        <v>1.2375000000000001E-3</v>
      </c>
      <c r="H242" s="244">
        <f>'2018'!U230</f>
        <v>0</v>
      </c>
      <c r="I242" s="128"/>
    </row>
    <row r="243" spans="1:11" ht="12.75">
      <c r="B243" s="183">
        <f>'2018'!O231</f>
        <v>60000</v>
      </c>
      <c r="C243" s="244">
        <f>'2018'!P231</f>
        <v>4.2674999999999998E-2</v>
      </c>
      <c r="D243" s="244">
        <f>'2018'!Q231</f>
        <v>1.3005383480825958E-2</v>
      </c>
      <c r="E243" s="244">
        <f>'2018'!R231</f>
        <v>-1.0124084919472883E-3</v>
      </c>
      <c r="F243" s="244">
        <f>'2018'!S231</f>
        <v>1.175E-3</v>
      </c>
      <c r="G243" s="244">
        <f>'2018'!T231</f>
        <v>0</v>
      </c>
      <c r="H243" s="244">
        <f>'2018'!U231</f>
        <v>0</v>
      </c>
    </row>
    <row r="244" spans="1:11" ht="12.75">
      <c r="B244" s="183">
        <f>'2018'!O232</f>
        <v>80000</v>
      </c>
      <c r="C244" s="244">
        <f>'2018'!P232</f>
        <v>5.7006250000000001E-2</v>
      </c>
      <c r="D244" s="244">
        <f>'2018'!Q232</f>
        <v>2.850625E-2</v>
      </c>
      <c r="E244" s="244">
        <f>'2018'!R232</f>
        <v>1.8006250000000001E-2</v>
      </c>
      <c r="F244" s="244">
        <f>'2018'!S232</f>
        <v>6.6249999999999998E-3</v>
      </c>
      <c r="G244" s="244">
        <f>'2018'!T232</f>
        <v>0</v>
      </c>
      <c r="H244" s="244">
        <f>'2018'!U232</f>
        <v>0</v>
      </c>
    </row>
    <row r="245" spans="1:11" ht="12.75">
      <c r="B245" s="183">
        <f>'2018'!O233</f>
        <v>120000</v>
      </c>
      <c r="C245" s="244">
        <f>'2018'!P233</f>
        <v>6.0087500000000002E-2</v>
      </c>
      <c r="D245" s="244">
        <f>'2018'!Q233</f>
        <v>3.3993795754026362E-2</v>
      </c>
      <c r="E245" s="244">
        <f>'2018'!R233</f>
        <v>2.2499999999999999E-2</v>
      </c>
      <c r="F245" s="244">
        <f>'2018'!S233</f>
        <v>1.225E-2</v>
      </c>
      <c r="G245" s="244">
        <f>'2018'!T233</f>
        <v>2.2499999999999998E-3</v>
      </c>
      <c r="H245" s="244">
        <f>'2018'!U233</f>
        <v>0</v>
      </c>
    </row>
    <row r="246" spans="1:11" ht="12.75">
      <c r="B246" s="183">
        <f>'2018'!O234</f>
        <v>200000</v>
      </c>
      <c r="C246" s="244">
        <f>'2018'!P234</f>
        <v>5.51525E-2</v>
      </c>
      <c r="D246" s="244">
        <f>'2018'!Q234</f>
        <v>2.71525E-2</v>
      </c>
      <c r="E246" s="244">
        <f>'2018'!R234</f>
        <v>1.0800000000000001E-2</v>
      </c>
      <c r="F246" s="244">
        <f>'2018'!S234</f>
        <v>3.4499999999999999E-3</v>
      </c>
      <c r="G246" s="244">
        <f>'2018'!T234</f>
        <v>1.4499999999999999E-3</v>
      </c>
      <c r="H246" s="244">
        <f>'2018'!U234</f>
        <v>0</v>
      </c>
    </row>
    <row r="247" spans="1:11" ht="12.75">
      <c r="B247" s="183">
        <f>'2018'!O235</f>
        <v>600000</v>
      </c>
      <c r="C247" s="244">
        <f>'2018'!P235</f>
        <v>5.0450833333333334E-2</v>
      </c>
      <c r="D247" s="244">
        <f>'2018'!Q235</f>
        <v>2.4283333333333334E-2</v>
      </c>
      <c r="E247" s="244">
        <f>'2018'!R235</f>
        <v>1.12E-2</v>
      </c>
      <c r="F247" s="244">
        <f>'2018'!S235</f>
        <v>1.6000000000000001E-3</v>
      </c>
      <c r="G247" s="244">
        <f>'2018'!T235</f>
        <v>0</v>
      </c>
      <c r="H247" s="244">
        <f>'2018'!U235</f>
        <v>0</v>
      </c>
      <c r="I247" s="128"/>
    </row>
    <row r="248" spans="1:11" ht="12.75">
      <c r="B248" s="3" t="str">
        <f>'2018'!O236</f>
        <v xml:space="preserve">      ^- Combined Gross  Income, $</v>
      </c>
      <c r="I248" s="128"/>
    </row>
    <row r="249" spans="1:11" ht="12.75">
      <c r="B249" s="196" t="str">
        <f>'2018'!O237</f>
        <v xml:space="preserve">    Blue (positive numbers) is Singles' Penalty aka Marriage Bonus. </v>
      </c>
      <c r="E249" s="128"/>
      <c r="F249" s="128"/>
    </row>
    <row r="250" spans="1:11" ht="12.75">
      <c r="B250" s="197" t="str">
        <f>'2018'!O238</f>
        <v xml:space="preserve">   (Red) (negative numbers) is Singles' Bonus aka Marriage Penalty.</v>
      </c>
    </row>
    <row r="251" spans="1:11" ht="12">
      <c r="B251" s="158" t="str">
        <f>'2018'!O240</f>
        <v>Warning - hit F9 if changed any inputs above</v>
      </c>
    </row>
    <row r="252" spans="1:11" ht="12.75">
      <c r="B252" s="175">
        <f>'2018'!O241</f>
        <v>1</v>
      </c>
      <c r="C252" s="176" t="str">
        <f>'2018'!P241</f>
        <v>&lt;--Inflation Factor Being Used</v>
      </c>
      <c r="D252" s="177"/>
      <c r="E252" s="177"/>
      <c r="G252" s="31" t="s">
        <v>276</v>
      </c>
    </row>
    <row r="253" spans="1:11">
      <c r="A253" s="31"/>
      <c r="B253" s="31"/>
      <c r="C253" s="31"/>
      <c r="D253" s="31"/>
      <c r="E253" s="31"/>
      <c r="F253" s="31"/>
      <c r="G253" s="31"/>
    </row>
    <row r="255" spans="1:11" ht="12.75">
      <c r="A255" s="211" t="s">
        <v>860</v>
      </c>
      <c r="B255" s="212"/>
      <c r="C255" s="212"/>
      <c r="D255" s="212"/>
      <c r="E255" s="212"/>
      <c r="F255" s="212"/>
      <c r="G255" s="212"/>
      <c r="H255" s="212"/>
      <c r="I255" s="212"/>
      <c r="J255" s="212"/>
      <c r="K255" s="212"/>
    </row>
    <row r="256" spans="1:11" ht="15">
      <c r="A256" s="214" t="s">
        <v>792</v>
      </c>
      <c r="B256" s="212"/>
      <c r="C256" s="212"/>
      <c r="D256" s="212"/>
      <c r="E256" s="212"/>
      <c r="F256" s="212"/>
      <c r="G256" s="212"/>
      <c r="H256" s="212"/>
      <c r="I256" s="212"/>
      <c r="J256" s="212"/>
      <c r="K256" s="212"/>
    </row>
    <row r="258" spans="1:20">
      <c r="S258" s="388"/>
      <c r="T258" s="387"/>
    </row>
    <row r="259" spans="1:20" ht="12.75">
      <c r="B259" s="211" t="s">
        <v>859</v>
      </c>
      <c r="C259" s="211"/>
      <c r="D259" s="211"/>
      <c r="E259" s="211"/>
      <c r="F259" s="211"/>
      <c r="G259" s="211"/>
      <c r="H259" s="211"/>
      <c r="I259" s="211"/>
      <c r="J259" s="211"/>
      <c r="L259" s="211" t="s">
        <v>861</v>
      </c>
      <c r="M259" s="211"/>
      <c r="N259" s="211"/>
      <c r="O259" s="211"/>
      <c r="P259" s="211"/>
      <c r="Q259" s="211"/>
      <c r="R259" s="211"/>
    </row>
    <row r="260" spans="1:20" ht="12">
      <c r="A260" s="31"/>
      <c r="B260" s="208" t="s">
        <v>201</v>
      </c>
      <c r="C260" s="369" t="s">
        <v>836</v>
      </c>
      <c r="I260" s="372" t="s">
        <v>837</v>
      </c>
      <c r="K260" s="205" t="s">
        <v>842</v>
      </c>
      <c r="L260" s="369" t="s">
        <v>836</v>
      </c>
      <c r="R260" s="372" t="s">
        <v>837</v>
      </c>
    </row>
    <row r="261" spans="1:20">
      <c r="A261" s="207" t="s">
        <v>305</v>
      </c>
      <c r="B261" s="209" t="s">
        <v>202</v>
      </c>
      <c r="C261" s="193">
        <v>0</v>
      </c>
      <c r="D261" s="193">
        <v>0.1</v>
      </c>
      <c r="E261" s="193">
        <v>0.2</v>
      </c>
      <c r="F261" s="193">
        <v>0.3</v>
      </c>
      <c r="G261" s="193">
        <v>0.4</v>
      </c>
      <c r="H261" s="193">
        <v>0.5</v>
      </c>
      <c r="I261" s="372" t="s">
        <v>838</v>
      </c>
      <c r="K261" s="377" t="s">
        <v>843</v>
      </c>
      <c r="L261" s="193">
        <v>0</v>
      </c>
      <c r="M261" s="193">
        <v>0.1</v>
      </c>
      <c r="N261" s="193">
        <v>0.2</v>
      </c>
      <c r="O261" s="193">
        <v>0.3</v>
      </c>
      <c r="P261" s="193">
        <v>0.4</v>
      </c>
      <c r="Q261" s="193">
        <v>0.5</v>
      </c>
      <c r="R261" s="372" t="s">
        <v>839</v>
      </c>
    </row>
    <row r="262" spans="1:20" ht="12.75">
      <c r="A262" s="31">
        <v>2000</v>
      </c>
      <c r="B262" s="206">
        <f>B204</f>
        <v>20000</v>
      </c>
      <c r="C262" s="244">
        <f t="shared" ref="C262:H262" si="38">C204</f>
        <v>6.3307499999999989E-2</v>
      </c>
      <c r="D262" s="244">
        <f t="shared" si="38"/>
        <v>4.0633586956521736E-2</v>
      </c>
      <c r="E262" s="244">
        <f t="shared" si="38"/>
        <v>1.795967391304348E-2</v>
      </c>
      <c r="F262" s="244">
        <f t="shared" si="38"/>
        <v>-9.4845177330548681E-3</v>
      </c>
      <c r="G262" s="244">
        <f t="shared" si="38"/>
        <v>-3.5080402183406106E-2</v>
      </c>
      <c r="H262" s="244">
        <f t="shared" si="38"/>
        <v>-4.779075152838428E-2</v>
      </c>
      <c r="I262" s="375">
        <f>I169/B169</f>
        <v>4.3844519995857572E-3</v>
      </c>
      <c r="K262" s="273" t="s">
        <v>369</v>
      </c>
      <c r="L262" s="244">
        <f t="shared" ref="L262:R263" si="39">C263-C262</f>
        <v>-1.6492999999999994E-2</v>
      </c>
      <c r="M262" s="244">
        <f t="shared" si="39"/>
        <v>-1.1466145780051153E-2</v>
      </c>
      <c r="N262" s="244">
        <f t="shared" si="39"/>
        <v>-6.439291560102308E-3</v>
      </c>
      <c r="O262" s="244">
        <f t="shared" si="39"/>
        <v>-1.9045536294783651E-3</v>
      </c>
      <c r="P262" s="244">
        <f t="shared" si="39"/>
        <v>2.8794247767263345E-3</v>
      </c>
      <c r="Q262" s="244">
        <f t="shared" si="39"/>
        <v>6.6176316855551878E-3</v>
      </c>
      <c r="R262" s="375">
        <f t="shared" si="39"/>
        <v>-4.4198174009704673E-3</v>
      </c>
    </row>
    <row r="263" spans="1:20" ht="13.5" thickBot="1">
      <c r="A263" s="31">
        <v>2004</v>
      </c>
      <c r="B263" s="206">
        <f>B223</f>
        <v>20000</v>
      </c>
      <c r="C263" s="244">
        <f t="shared" ref="C263:H263" si="40">C223</f>
        <v>4.6814499999999995E-2</v>
      </c>
      <c r="D263" s="244">
        <f t="shared" si="40"/>
        <v>2.9167441176470583E-2</v>
      </c>
      <c r="E263" s="244">
        <f t="shared" si="40"/>
        <v>1.1520382352941172E-2</v>
      </c>
      <c r="F263" s="244">
        <f t="shared" si="40"/>
        <v>-1.1389071362533233E-2</v>
      </c>
      <c r="G263" s="244">
        <f t="shared" si="40"/>
        <v>-3.2200977406679772E-2</v>
      </c>
      <c r="H263" s="244">
        <f t="shared" si="40"/>
        <v>-4.1173119842829092E-2</v>
      </c>
      <c r="I263" s="375">
        <f t="shared" ref="I263:I264" si="41">I170/B170</f>
        <v>-3.5365401384710413E-5</v>
      </c>
      <c r="K263" s="273" t="s">
        <v>370</v>
      </c>
      <c r="L263" s="326">
        <f t="shared" si="39"/>
        <v>-3.1443662704309025E-3</v>
      </c>
      <c r="M263" s="326">
        <f t="shared" si="39"/>
        <v>-3.1669239660755341E-3</v>
      </c>
      <c r="N263" s="326">
        <f t="shared" si="39"/>
        <v>-3.1894816617201605E-3</v>
      </c>
      <c r="O263" s="326">
        <f t="shared" si="39"/>
        <v>-2.8983999559029586E-3</v>
      </c>
      <c r="P263" s="326">
        <f t="shared" si="39"/>
        <v>-2.6911143395930148E-3</v>
      </c>
      <c r="Q263" s="326">
        <f t="shared" si="39"/>
        <v>4.4918626499970069E-3</v>
      </c>
      <c r="R263" s="375">
        <f t="shared" si="39"/>
        <v>-1.8074324366299391E-3</v>
      </c>
    </row>
    <row r="264" spans="1:20" ht="13.5" thickBot="1">
      <c r="A264" s="357">
        <v>2018</v>
      </c>
      <c r="B264" s="358">
        <f>B241</f>
        <v>20000</v>
      </c>
      <c r="C264" s="363">
        <f t="shared" ref="C264:H264" si="42">C241</f>
        <v>4.3670133729569093E-2</v>
      </c>
      <c r="D264" s="363">
        <f t="shared" si="42"/>
        <v>2.6000517210395049E-2</v>
      </c>
      <c r="E264" s="363">
        <f t="shared" si="42"/>
        <v>8.3309006912210114E-3</v>
      </c>
      <c r="F264" s="363">
        <f t="shared" si="42"/>
        <v>-1.4287471318436192E-2</v>
      </c>
      <c r="G264" s="363">
        <f t="shared" si="42"/>
        <v>-3.4892091746272787E-2</v>
      </c>
      <c r="H264" s="363">
        <f t="shared" si="42"/>
        <v>-3.6681257192832085E-2</v>
      </c>
      <c r="I264" s="376">
        <f t="shared" si="41"/>
        <v>-1.8427978380146496E-3</v>
      </c>
      <c r="K264" s="273" t="s">
        <v>371</v>
      </c>
      <c r="L264" s="365">
        <f t="shared" ref="L264:R264" si="43">C264-C262</f>
        <v>-1.9637366270430896E-2</v>
      </c>
      <c r="M264" s="366">
        <f t="shared" si="43"/>
        <v>-1.4633069746126687E-2</v>
      </c>
      <c r="N264" s="366">
        <f t="shared" si="43"/>
        <v>-9.6287732218224686E-3</v>
      </c>
      <c r="O264" s="366">
        <f t="shared" si="43"/>
        <v>-4.8029535853813237E-3</v>
      </c>
      <c r="P264" s="366">
        <f t="shared" si="43"/>
        <v>1.8831043713331969E-4</v>
      </c>
      <c r="Q264" s="367">
        <f t="shared" si="43"/>
        <v>1.1109494335552195E-2</v>
      </c>
      <c r="R264" s="376">
        <f t="shared" si="43"/>
        <v>-6.2272498376004064E-3</v>
      </c>
    </row>
    <row r="265" spans="1:20" ht="12.75">
      <c r="C265" s="244"/>
      <c r="D265" s="244"/>
      <c r="E265" s="244"/>
      <c r="F265" s="244"/>
      <c r="G265" s="244"/>
      <c r="H265" s="244"/>
      <c r="I265" s="373"/>
      <c r="L265" s="244"/>
      <c r="M265" s="244"/>
      <c r="N265" s="244"/>
      <c r="O265" s="244"/>
      <c r="P265" s="244"/>
      <c r="Q265" s="244"/>
      <c r="R265" s="373"/>
    </row>
    <row r="266" spans="1:20" ht="12.75">
      <c r="A266" s="31">
        <v>2000</v>
      </c>
      <c r="B266" s="206">
        <f>B205</f>
        <v>40000</v>
      </c>
      <c r="C266" s="244">
        <f t="shared" ref="C266:H266" si="44">C205</f>
        <v>3.1653750000000001E-2</v>
      </c>
      <c r="D266" s="244">
        <f t="shared" si="44"/>
        <v>8.9798369565217279E-3</v>
      </c>
      <c r="E266" s="244">
        <f t="shared" si="44"/>
        <v>-1.1301350000000014E-2</v>
      </c>
      <c r="F266" s="244">
        <f t="shared" si="44"/>
        <v>-1.4221101091703065E-2</v>
      </c>
      <c r="G266" s="244">
        <f t="shared" si="44"/>
        <v>-7.9822499999999998E-3</v>
      </c>
      <c r="H266" s="244">
        <f t="shared" si="44"/>
        <v>-7.9822499999999998E-3</v>
      </c>
      <c r="I266" s="375">
        <f>I173/B173</f>
        <v>-1.562012945958545E-3</v>
      </c>
      <c r="K266" s="144" t="s">
        <v>369</v>
      </c>
      <c r="L266" s="244">
        <f t="shared" ref="L266:R267" si="45">C267-C266</f>
        <v>1.968425E-2</v>
      </c>
      <c r="M266" s="244">
        <f t="shared" si="45"/>
        <v>1.9711104219948858E-2</v>
      </c>
      <c r="N266" s="244">
        <f t="shared" si="45"/>
        <v>1.959385000000002E-2</v>
      </c>
      <c r="O266" s="244">
        <f t="shared" si="45"/>
        <v>1.7504112388363195E-2</v>
      </c>
      <c r="P266" s="244">
        <f t="shared" si="45"/>
        <v>1.2727499999999999E-2</v>
      </c>
      <c r="Q266" s="244">
        <f t="shared" si="45"/>
        <v>7.9822499999999998E-3</v>
      </c>
      <c r="R266" s="375">
        <f t="shared" si="45"/>
        <v>1.6483431802266916E-2</v>
      </c>
    </row>
    <row r="267" spans="1:20" ht="13.5" thickBot="1">
      <c r="A267" s="31">
        <v>2004</v>
      </c>
      <c r="B267" s="206">
        <f>B224</f>
        <v>40000</v>
      </c>
      <c r="C267" s="244">
        <f t="shared" ref="C267:H267" si="46">C224</f>
        <v>5.1338000000000002E-2</v>
      </c>
      <c r="D267" s="244">
        <f t="shared" si="46"/>
        <v>2.8690941176470586E-2</v>
      </c>
      <c r="E267" s="244">
        <f t="shared" si="46"/>
        <v>8.2925000000000065E-3</v>
      </c>
      <c r="F267" s="244">
        <f t="shared" si="46"/>
        <v>3.2830112966601289E-3</v>
      </c>
      <c r="G267" s="244">
        <f t="shared" si="46"/>
        <v>4.7452499999999986E-3</v>
      </c>
      <c r="H267" s="244">
        <f t="shared" si="46"/>
        <v>0</v>
      </c>
      <c r="I267" s="375">
        <f t="shared" ref="I267:I268" si="47">I174/B174</f>
        <v>1.4921418856308372E-2</v>
      </c>
      <c r="K267" s="144" t="s">
        <v>370</v>
      </c>
      <c r="L267" s="326">
        <f t="shared" si="45"/>
        <v>-1.21005E-2</v>
      </c>
      <c r="M267" s="326">
        <f t="shared" si="45"/>
        <v>-9.1230576956446291E-3</v>
      </c>
      <c r="N267" s="326">
        <f t="shared" si="45"/>
        <v>-6.0550000000000066E-3</v>
      </c>
      <c r="O267" s="326">
        <f t="shared" si="45"/>
        <v>-6.3266240345810666E-3</v>
      </c>
      <c r="P267" s="326">
        <f t="shared" si="45"/>
        <v>-3.5077499999999987E-3</v>
      </c>
      <c r="Q267" s="326">
        <f t="shared" si="45"/>
        <v>0</v>
      </c>
      <c r="R267" s="375">
        <f t="shared" si="45"/>
        <v>-6.0557086536979117E-3</v>
      </c>
    </row>
    <row r="268" spans="1:20" ht="13.5" thickBot="1">
      <c r="A268" s="357">
        <v>2018</v>
      </c>
      <c r="B268" s="358">
        <f>B242</f>
        <v>40000</v>
      </c>
      <c r="C268" s="363">
        <f t="shared" ref="C268:H268" si="48">C242</f>
        <v>3.9237500000000002E-2</v>
      </c>
      <c r="D268" s="363">
        <f t="shared" si="48"/>
        <v>1.9567883480825957E-2</v>
      </c>
      <c r="E268" s="363">
        <f t="shared" si="48"/>
        <v>2.2374999999999999E-3</v>
      </c>
      <c r="F268" s="363">
        <f t="shared" si="48"/>
        <v>-3.0436127379209381E-3</v>
      </c>
      <c r="G268" s="363">
        <f t="shared" si="48"/>
        <v>1.2375000000000001E-3</v>
      </c>
      <c r="H268" s="363">
        <f t="shared" si="48"/>
        <v>0</v>
      </c>
      <c r="I268" s="376">
        <f t="shared" si="47"/>
        <v>8.8657102026104603E-3</v>
      </c>
      <c r="K268" s="144" t="s">
        <v>371</v>
      </c>
      <c r="L268" s="365">
        <f t="shared" ref="L268:R268" si="49">C268-C266</f>
        <v>7.5837500000000002E-3</v>
      </c>
      <c r="M268" s="366">
        <f t="shared" si="49"/>
        <v>1.0588046524304229E-2</v>
      </c>
      <c r="N268" s="366">
        <f t="shared" si="49"/>
        <v>1.3538850000000014E-2</v>
      </c>
      <c r="O268" s="366">
        <f t="shared" si="49"/>
        <v>1.1177488353782128E-2</v>
      </c>
      <c r="P268" s="366">
        <f t="shared" si="49"/>
        <v>9.2197500000000005E-3</v>
      </c>
      <c r="Q268" s="367">
        <f t="shared" si="49"/>
        <v>7.9822499999999998E-3</v>
      </c>
      <c r="R268" s="376">
        <f t="shared" si="49"/>
        <v>1.0427723148569006E-2</v>
      </c>
    </row>
    <row r="269" spans="1:20" ht="12.75">
      <c r="C269" s="244"/>
      <c r="D269" s="244"/>
      <c r="E269" s="244"/>
      <c r="F269" s="244"/>
      <c r="G269" s="244"/>
      <c r="H269" s="244"/>
      <c r="I269" s="373"/>
      <c r="L269" s="326"/>
      <c r="M269" s="326"/>
      <c r="N269" s="326"/>
      <c r="O269" s="326"/>
      <c r="P269" s="326"/>
      <c r="Q269" s="326"/>
      <c r="R269" s="373"/>
    </row>
    <row r="270" spans="1:20" ht="12.75">
      <c r="A270" s="31">
        <v>2000</v>
      </c>
      <c r="B270" s="206">
        <f>B206</f>
        <v>60000</v>
      </c>
      <c r="C270" s="244">
        <f t="shared" ref="C270:H270" si="50">C206</f>
        <v>4.4709200000000025E-2</v>
      </c>
      <c r="D270" s="244">
        <f t="shared" si="50"/>
        <v>9.0352869565217438E-3</v>
      </c>
      <c r="E270" s="244">
        <f t="shared" si="50"/>
        <v>-9.4807340611353531E-3</v>
      </c>
      <c r="F270" s="244">
        <f t="shared" si="50"/>
        <v>-5.3214999999999842E-3</v>
      </c>
      <c r="G270" s="244">
        <f t="shared" si="50"/>
        <v>-5.321499999999999E-3</v>
      </c>
      <c r="H270" s="244">
        <f t="shared" si="50"/>
        <v>-5.321499999999999E-3</v>
      </c>
      <c r="I270" s="375">
        <f>I177/B177</f>
        <v>3.0543389319433283E-3</v>
      </c>
      <c r="K270" s="144" t="s">
        <v>369</v>
      </c>
      <c r="L270" s="326">
        <f t="shared" ref="L270:R271" si="51">C271-C270</f>
        <v>7.3457999999999649E-3</v>
      </c>
      <c r="M270" s="326">
        <f t="shared" si="51"/>
        <v>1.0372654219948828E-2</v>
      </c>
      <c r="N270" s="326">
        <f t="shared" si="51"/>
        <v>1.2009074925575427E-2</v>
      </c>
      <c r="O270" s="326">
        <f t="shared" si="51"/>
        <v>7.1579999999999777E-3</v>
      </c>
      <c r="P270" s="326">
        <f t="shared" si="51"/>
        <v>5.321499999999999E-3</v>
      </c>
      <c r="Q270" s="326">
        <f t="shared" si="51"/>
        <v>5.321499999999999E-3</v>
      </c>
      <c r="R270" s="375">
        <f t="shared" si="51"/>
        <v>8.0215187369681307E-3</v>
      </c>
    </row>
    <row r="271" spans="1:20" ht="13.5" thickBot="1">
      <c r="A271" s="31">
        <v>2004</v>
      </c>
      <c r="B271" s="206">
        <f>B225</f>
        <v>60000</v>
      </c>
      <c r="C271" s="244">
        <f t="shared" ref="C271:H271" si="52">C225</f>
        <v>5.205499999999999E-2</v>
      </c>
      <c r="D271" s="244">
        <f t="shared" si="52"/>
        <v>1.9407941176470572E-2</v>
      </c>
      <c r="E271" s="244">
        <f t="shared" si="52"/>
        <v>2.5283408644400729E-3</v>
      </c>
      <c r="F271" s="244">
        <f t="shared" si="52"/>
        <v>1.8364999999999933E-3</v>
      </c>
      <c r="G271" s="244">
        <f t="shared" si="52"/>
        <v>0</v>
      </c>
      <c r="H271" s="244">
        <f t="shared" si="52"/>
        <v>0</v>
      </c>
      <c r="I271" s="375">
        <f t="shared" ref="I271:I272" si="53">I178/B178</f>
        <v>1.1075857668911459E-2</v>
      </c>
      <c r="K271" s="144" t="s">
        <v>370</v>
      </c>
      <c r="L271" s="326">
        <f t="shared" si="51"/>
        <v>-9.3799999999999925E-3</v>
      </c>
      <c r="M271" s="326">
        <f t="shared" si="51"/>
        <v>-6.4025576956446145E-3</v>
      </c>
      <c r="N271" s="326">
        <f t="shared" si="51"/>
        <v>-3.5407493563873612E-3</v>
      </c>
      <c r="O271" s="326">
        <f t="shared" si="51"/>
        <v>-6.6149999999999326E-4</v>
      </c>
      <c r="P271" s="326">
        <f t="shared" si="51"/>
        <v>0</v>
      </c>
      <c r="Q271" s="326">
        <f t="shared" si="51"/>
        <v>0</v>
      </c>
      <c r="R271" s="375">
        <f t="shared" si="51"/>
        <v>-3.1364622375117234E-3</v>
      </c>
    </row>
    <row r="272" spans="1:20" ht="13.5" thickBot="1">
      <c r="A272" s="357">
        <v>2018</v>
      </c>
      <c r="B272" s="358">
        <f>B243</f>
        <v>60000</v>
      </c>
      <c r="C272" s="363">
        <f t="shared" ref="C272:H272" si="54">C243</f>
        <v>4.2674999999999998E-2</v>
      </c>
      <c r="D272" s="363">
        <f t="shared" si="54"/>
        <v>1.3005383480825958E-2</v>
      </c>
      <c r="E272" s="363">
        <f t="shared" si="54"/>
        <v>-1.0124084919472883E-3</v>
      </c>
      <c r="F272" s="363">
        <f t="shared" si="54"/>
        <v>1.175E-3</v>
      </c>
      <c r="G272" s="363">
        <f t="shared" si="54"/>
        <v>0</v>
      </c>
      <c r="H272" s="363">
        <f t="shared" si="54"/>
        <v>0</v>
      </c>
      <c r="I272" s="376">
        <f t="shared" si="53"/>
        <v>7.9393954313997355E-3</v>
      </c>
      <c r="K272" s="144" t="s">
        <v>371</v>
      </c>
      <c r="L272" s="365">
        <f t="shared" ref="L272:R272" si="55">C272-C270</f>
        <v>-2.0342000000000277E-3</v>
      </c>
      <c r="M272" s="366">
        <f t="shared" si="55"/>
        <v>3.970096524304214E-3</v>
      </c>
      <c r="N272" s="366">
        <f t="shared" si="55"/>
        <v>8.4683255691880652E-3</v>
      </c>
      <c r="O272" s="366">
        <f t="shared" si="55"/>
        <v>6.4964999999999841E-3</v>
      </c>
      <c r="P272" s="366">
        <f t="shared" si="55"/>
        <v>5.321499999999999E-3</v>
      </c>
      <c r="Q272" s="367">
        <f t="shared" si="55"/>
        <v>5.321499999999999E-3</v>
      </c>
      <c r="R272" s="376">
        <f t="shared" si="55"/>
        <v>4.8850564994564073E-3</v>
      </c>
    </row>
    <row r="273" spans="1:18" ht="12.75">
      <c r="C273" s="244"/>
      <c r="D273" s="244"/>
      <c r="E273" s="244"/>
      <c r="F273" s="244"/>
      <c r="G273" s="244"/>
      <c r="H273" s="244"/>
      <c r="I273" s="373"/>
      <c r="L273" s="326"/>
      <c r="M273" s="326"/>
      <c r="N273" s="326"/>
      <c r="O273" s="326"/>
      <c r="P273" s="326"/>
      <c r="Q273" s="326"/>
      <c r="R273" s="373"/>
    </row>
    <row r="274" spans="1:18" ht="12.75">
      <c r="A274" s="31">
        <v>2000</v>
      </c>
      <c r="B274" s="206">
        <f>B207</f>
        <v>80000</v>
      </c>
      <c r="C274" s="244">
        <f t="shared" ref="C274:H274" si="56">C207</f>
        <v>6.6031899999999991E-2</v>
      </c>
      <c r="D274" s="244">
        <f t="shared" si="56"/>
        <v>3.1554350000000023E-2</v>
      </c>
      <c r="E274" s="244">
        <f t="shared" si="56"/>
        <v>2.021389999999999E-2</v>
      </c>
      <c r="F274" s="244">
        <f t="shared" si="56"/>
        <v>7.2139000000000127E-3</v>
      </c>
      <c r="G274" s="244">
        <f t="shared" si="56"/>
        <v>-3.9911249999999886E-3</v>
      </c>
      <c r="H274" s="244">
        <f t="shared" si="56"/>
        <v>-3.9911249999999886E-3</v>
      </c>
      <c r="I274" s="375">
        <f>I181/B181</f>
        <v>1.8114353902946315E-2</v>
      </c>
      <c r="K274" s="144" t="s">
        <v>369</v>
      </c>
      <c r="L274" s="326">
        <f t="shared" ref="L274:R275" si="57">C275-C274</f>
        <v>-1.9906500000000105E-3</v>
      </c>
      <c r="M274" s="326">
        <f t="shared" si="57"/>
        <v>9.6414999999998308E-4</v>
      </c>
      <c r="N274" s="326">
        <f t="shared" si="57"/>
        <v>5.3097500000002379E-4</v>
      </c>
      <c r="O274" s="326">
        <f t="shared" si="57"/>
        <v>9.0359999999999399E-4</v>
      </c>
      <c r="P274" s="326">
        <f t="shared" si="57"/>
        <v>3.9911249999999886E-3</v>
      </c>
      <c r="Q274" s="326">
        <f t="shared" si="57"/>
        <v>3.9911249999999886E-3</v>
      </c>
      <c r="R274" s="375">
        <f t="shared" si="57"/>
        <v>1.3870984821959947E-3</v>
      </c>
    </row>
    <row r="275" spans="1:18" ht="13.5" thickBot="1">
      <c r="A275" s="31">
        <v>2004</v>
      </c>
      <c r="B275" s="206">
        <f>B226</f>
        <v>80000</v>
      </c>
      <c r="C275" s="244">
        <f t="shared" ref="C275:H275" si="58">C226</f>
        <v>6.404124999999998E-2</v>
      </c>
      <c r="D275" s="244">
        <f t="shared" si="58"/>
        <v>3.2518500000000006E-2</v>
      </c>
      <c r="E275" s="244">
        <f t="shared" si="58"/>
        <v>2.0744875000000013E-2</v>
      </c>
      <c r="F275" s="244">
        <f t="shared" si="58"/>
        <v>8.1175000000000067E-3</v>
      </c>
      <c r="G275" s="244">
        <f t="shared" si="58"/>
        <v>0</v>
      </c>
      <c r="H275" s="244">
        <f t="shared" si="58"/>
        <v>0</v>
      </c>
      <c r="I275" s="375">
        <f t="shared" ref="I275:I276" si="59">I182/B182</f>
        <v>1.9501452385142309E-2</v>
      </c>
      <c r="K275" s="144" t="s">
        <v>370</v>
      </c>
      <c r="L275" s="326">
        <f t="shared" si="57"/>
        <v>-7.0349999999999788E-3</v>
      </c>
      <c r="M275" s="326">
        <f t="shared" si="57"/>
        <v>-4.0122500000000054E-3</v>
      </c>
      <c r="N275" s="326">
        <f t="shared" si="57"/>
        <v>-2.7386250000000119E-3</v>
      </c>
      <c r="O275" s="326">
        <f t="shared" si="57"/>
        <v>-1.4925000000000068E-3</v>
      </c>
      <c r="P275" s="326">
        <f t="shared" si="57"/>
        <v>0</v>
      </c>
      <c r="Q275" s="326">
        <f t="shared" si="57"/>
        <v>0</v>
      </c>
      <c r="R275" s="375">
        <f t="shared" si="57"/>
        <v>-2.5185309877375391E-3</v>
      </c>
    </row>
    <row r="276" spans="1:18" ht="13.5" thickBot="1">
      <c r="A276" s="357">
        <v>2018</v>
      </c>
      <c r="B276" s="358">
        <f>B244</f>
        <v>80000</v>
      </c>
      <c r="C276" s="363">
        <f t="shared" ref="C276:H276" si="60">C244</f>
        <v>5.7006250000000001E-2</v>
      </c>
      <c r="D276" s="363">
        <f t="shared" si="60"/>
        <v>2.850625E-2</v>
      </c>
      <c r="E276" s="363">
        <f t="shared" si="60"/>
        <v>1.8006250000000001E-2</v>
      </c>
      <c r="F276" s="363">
        <f t="shared" si="60"/>
        <v>6.6249999999999998E-3</v>
      </c>
      <c r="G276" s="363">
        <f t="shared" si="60"/>
        <v>0</v>
      </c>
      <c r="H276" s="363">
        <f t="shared" si="60"/>
        <v>0</v>
      </c>
      <c r="I276" s="376">
        <f t="shared" si="59"/>
        <v>1.698292139740477E-2</v>
      </c>
      <c r="K276" s="144" t="s">
        <v>371</v>
      </c>
      <c r="L276" s="365">
        <f t="shared" ref="L276:R276" si="61">C276-C274</f>
        <v>-9.0256499999999892E-3</v>
      </c>
      <c r="M276" s="366">
        <f t="shared" si="61"/>
        <v>-3.0481000000000223E-3</v>
      </c>
      <c r="N276" s="366">
        <f t="shared" si="61"/>
        <v>-2.2076499999999881E-3</v>
      </c>
      <c r="O276" s="366">
        <f t="shared" si="61"/>
        <v>-5.8890000000001285E-4</v>
      </c>
      <c r="P276" s="366">
        <f t="shared" si="61"/>
        <v>3.9911249999999886E-3</v>
      </c>
      <c r="Q276" s="367">
        <f t="shared" si="61"/>
        <v>3.9911249999999886E-3</v>
      </c>
      <c r="R276" s="376">
        <f t="shared" si="61"/>
        <v>-1.1314325055415443E-3</v>
      </c>
    </row>
    <row r="277" spans="1:18" ht="12.75">
      <c r="I277" s="373"/>
      <c r="L277" s="128"/>
      <c r="M277" s="128"/>
      <c r="N277" s="128"/>
      <c r="O277" s="128"/>
      <c r="P277" s="128"/>
      <c r="Q277" s="128"/>
      <c r="R277" s="373"/>
    </row>
    <row r="278" spans="1:18" ht="12.75">
      <c r="A278" s="31">
        <v>2000</v>
      </c>
      <c r="B278" s="206">
        <f>B208</f>
        <v>120000</v>
      </c>
      <c r="C278" s="244">
        <f>C208</f>
        <v>5.1720283333333374E-2</v>
      </c>
      <c r="D278" s="244">
        <f t="shared" ref="D278:H278" si="62">D208</f>
        <v>2.04286663027657E-2</v>
      </c>
      <c r="E278" s="244">
        <f t="shared" si="62"/>
        <v>8.473533333333368E-3</v>
      </c>
      <c r="F278" s="244">
        <f t="shared" si="62"/>
        <v>-4.5264666666666323E-3</v>
      </c>
      <c r="G278" s="244">
        <f t="shared" si="62"/>
        <v>-1.7526466666666633E-2</v>
      </c>
      <c r="H278" s="244">
        <f t="shared" si="62"/>
        <v>-1.8723116666666616E-2</v>
      </c>
      <c r="I278" s="375">
        <f>I185/B185</f>
        <v>5.4024766467600238E-3</v>
      </c>
      <c r="K278" s="144" t="s">
        <v>369</v>
      </c>
      <c r="L278" s="326">
        <f t="shared" ref="L278:R279" si="63">C279-C278</f>
        <v>1.0625866666666602E-2</v>
      </c>
      <c r="M278" s="326">
        <f t="shared" si="63"/>
        <v>1.2899154129454318E-2</v>
      </c>
      <c r="N278" s="326">
        <f t="shared" si="63"/>
        <v>1.2781466666666621E-2</v>
      </c>
      <c r="O278" s="326">
        <f t="shared" si="63"/>
        <v>1.5781466666666619E-2</v>
      </c>
      <c r="P278" s="326">
        <f t="shared" si="63"/>
        <v>1.8781466666666635E-2</v>
      </c>
      <c r="Q278" s="326">
        <f t="shared" si="63"/>
        <v>1.8723116666666616E-2</v>
      </c>
      <c r="R278" s="375">
        <f t="shared" si="63"/>
        <v>1.4928872536917725E-2</v>
      </c>
    </row>
    <row r="279" spans="1:18" ht="13.5" thickBot="1">
      <c r="A279" s="31">
        <v>2004</v>
      </c>
      <c r="B279" s="206">
        <f>B227</f>
        <v>120000</v>
      </c>
      <c r="C279" s="244">
        <f>C227</f>
        <v>6.2346149999999975E-2</v>
      </c>
      <c r="D279" s="244">
        <f t="shared" ref="D279:H279" si="64">D227</f>
        <v>3.3327820432220018E-2</v>
      </c>
      <c r="E279" s="244">
        <f t="shared" si="64"/>
        <v>2.1254999999999989E-2</v>
      </c>
      <c r="F279" s="244">
        <f t="shared" si="64"/>
        <v>1.1254999999999987E-2</v>
      </c>
      <c r="G279" s="244">
        <f t="shared" si="64"/>
        <v>1.2550000000000031E-3</v>
      </c>
      <c r="H279" s="244">
        <f t="shared" si="64"/>
        <v>0</v>
      </c>
      <c r="I279" s="375">
        <f t="shared" ref="I279:I280" si="65">I186/B186</f>
        <v>2.0331349183677749E-2</v>
      </c>
      <c r="K279" s="144" t="s">
        <v>370</v>
      </c>
      <c r="L279" s="326">
        <f t="shared" si="63"/>
        <v>-2.2586499999999732E-3</v>
      </c>
      <c r="M279" s="326">
        <f t="shared" si="63"/>
        <v>6.6597532180634467E-4</v>
      </c>
      <c r="N279" s="326">
        <f t="shared" si="63"/>
        <v>1.24500000000001E-3</v>
      </c>
      <c r="O279" s="326">
        <f t="shared" si="63"/>
        <v>9.9500000000001323E-4</v>
      </c>
      <c r="P279" s="326">
        <f t="shared" si="63"/>
        <v>9.9499999999999676E-4</v>
      </c>
      <c r="Q279" s="326">
        <f t="shared" si="63"/>
        <v>0</v>
      </c>
      <c r="R279" s="375">
        <f t="shared" si="63"/>
        <v>4.7969513399855751E-4</v>
      </c>
    </row>
    <row r="280" spans="1:18" ht="13.5" thickBot="1">
      <c r="A280" s="357">
        <v>2018</v>
      </c>
      <c r="B280" s="358">
        <f>B245</f>
        <v>120000</v>
      </c>
      <c r="C280" s="363">
        <f>C245</f>
        <v>6.0087500000000002E-2</v>
      </c>
      <c r="D280" s="363">
        <f t="shared" ref="D280:H280" si="66">D245</f>
        <v>3.3993795754026362E-2</v>
      </c>
      <c r="E280" s="363">
        <f t="shared" si="66"/>
        <v>2.2499999999999999E-2</v>
      </c>
      <c r="F280" s="363">
        <f t="shared" si="66"/>
        <v>1.225E-2</v>
      </c>
      <c r="G280" s="363">
        <f t="shared" si="66"/>
        <v>2.2499999999999998E-3</v>
      </c>
      <c r="H280" s="363">
        <f t="shared" si="66"/>
        <v>0</v>
      </c>
      <c r="I280" s="376">
        <f t="shared" si="65"/>
        <v>2.0811044317676306E-2</v>
      </c>
      <c r="K280" s="144" t="s">
        <v>371</v>
      </c>
      <c r="L280" s="362">
        <f t="shared" ref="L280:R280" si="67">C280-C278</f>
        <v>8.3672166666666284E-3</v>
      </c>
      <c r="M280" s="363">
        <f t="shared" si="67"/>
        <v>1.3565129451260663E-2</v>
      </c>
      <c r="N280" s="363">
        <f t="shared" si="67"/>
        <v>1.4026466666666631E-2</v>
      </c>
      <c r="O280" s="363">
        <f t="shared" si="67"/>
        <v>1.6776466666666632E-2</v>
      </c>
      <c r="P280" s="363">
        <f t="shared" si="67"/>
        <v>1.9776466666666631E-2</v>
      </c>
      <c r="Q280" s="364">
        <f t="shared" si="67"/>
        <v>1.8723116666666616E-2</v>
      </c>
      <c r="R280" s="376">
        <f t="shared" si="67"/>
        <v>1.5408567670916282E-2</v>
      </c>
    </row>
    <row r="281" spans="1:18" ht="12.75">
      <c r="B281" s="3" t="s">
        <v>268</v>
      </c>
    </row>
    <row r="282" spans="1:18" ht="12.75">
      <c r="J282" s="216"/>
    </row>
    <row r="283" spans="1:18" ht="12.75">
      <c r="A283" s="215" t="s">
        <v>885</v>
      </c>
    </row>
    <row r="284" spans="1:18" ht="12.75">
      <c r="A284" s="215" t="s">
        <v>841</v>
      </c>
    </row>
    <row r="285" spans="1:18" ht="12.75">
      <c r="A285" s="215"/>
    </row>
    <row r="286" spans="1:18" ht="12.75">
      <c r="A286" s="215" t="s">
        <v>840</v>
      </c>
    </row>
    <row r="287" spans="1:18" ht="12.75">
      <c r="A287" s="215"/>
    </row>
    <row r="288" spans="1:18" ht="12.75">
      <c r="C288" s="327" t="s">
        <v>886</v>
      </c>
      <c r="J288" s="217" t="s">
        <v>887</v>
      </c>
      <c r="P288" s="143" t="s">
        <v>911</v>
      </c>
    </row>
    <row r="290" spans="1:17" ht="18">
      <c r="A290" s="178" t="s">
        <v>862</v>
      </c>
      <c r="B290" s="178"/>
      <c r="C290" s="178"/>
      <c r="D290" s="178"/>
      <c r="E290" s="178"/>
      <c r="F290" s="178"/>
      <c r="G290" s="178"/>
      <c r="H290" s="178"/>
      <c r="I290" s="178"/>
      <c r="J290" s="178"/>
      <c r="K290" s="178"/>
      <c r="L290" s="178"/>
      <c r="M290" s="178"/>
      <c r="N290" s="178"/>
      <c r="O290" s="178"/>
      <c r="P290" s="178"/>
      <c r="Q290" s="178"/>
    </row>
    <row r="291" spans="1:17" ht="18">
      <c r="A291" s="178" t="s">
        <v>187</v>
      </c>
      <c r="B291" s="178"/>
      <c r="C291" s="178"/>
      <c r="D291" s="178"/>
      <c r="E291" s="178"/>
      <c r="F291" s="178"/>
      <c r="G291" s="178"/>
      <c r="H291" s="178"/>
      <c r="I291" s="178"/>
      <c r="J291" s="178"/>
      <c r="K291" s="178"/>
      <c r="L291" s="178"/>
      <c r="M291" s="178"/>
      <c r="N291" s="178"/>
      <c r="O291" s="178"/>
      <c r="P291" s="178"/>
      <c r="Q291" s="178"/>
    </row>
    <row r="294" spans="1:17" ht="12.75">
      <c r="B294" s="188" t="str">
        <f>'2000'!O210</f>
        <v xml:space="preserve">(2000) Singles' Penalty as a % of the Married Couple's Taxes.  Person #1 is the </v>
      </c>
      <c r="C294" s="161"/>
      <c r="D294" s="161"/>
      <c r="E294" s="161"/>
      <c r="F294" s="161"/>
      <c r="G294" s="161"/>
      <c r="H294" s="161"/>
      <c r="I294" s="161"/>
      <c r="J294" s="204" t="s">
        <v>300</v>
      </c>
    </row>
    <row r="295" spans="1:17" ht="12.75">
      <c r="B295" s="195" t="s">
        <v>302</v>
      </c>
      <c r="C295" s="161"/>
      <c r="D295" s="161"/>
      <c r="E295" s="161"/>
      <c r="F295" s="161"/>
      <c r="G295" s="161"/>
      <c r="H295" s="161"/>
      <c r="I295" s="161"/>
    </row>
    <row r="296" spans="1:17" ht="12">
      <c r="B296" s="158" t="s">
        <v>273</v>
      </c>
    </row>
    <row r="297" spans="1:17" ht="12.75">
      <c r="C297" s="96" t="str">
        <f>'2000'!P213</f>
        <v>&lt;&lt;--- Person 1's Gross Income as % of Combined Gross  Income -----&gt;&gt;</v>
      </c>
    </row>
    <row r="298" spans="1:17">
      <c r="C298" s="193">
        <f>'2000'!P214</f>
        <v>0</v>
      </c>
      <c r="D298" s="193">
        <f>'2000'!Q214</f>
        <v>0.1</v>
      </c>
      <c r="E298" s="193">
        <f>'2000'!R214</f>
        <v>0.2</v>
      </c>
      <c r="F298" s="193">
        <f>'2000'!S214</f>
        <v>0.3</v>
      </c>
      <c r="G298" s="193">
        <f>'2000'!T214</f>
        <v>0.4</v>
      </c>
      <c r="H298" s="193">
        <f>'2000'!U214</f>
        <v>0.5</v>
      </c>
    </row>
    <row r="299" spans="1:17" ht="12.75">
      <c r="B299" s="194">
        <f>'2000'!O215</f>
        <v>20000</v>
      </c>
      <c r="C299" s="246">
        <f>'2000'!P215</f>
        <v>8.5314331918334201</v>
      </c>
      <c r="D299" s="246">
        <f>'2000'!Q215</f>
        <v>5.4758556642438752</v>
      </c>
      <c r="E299" s="246">
        <f>'2000'!R215</f>
        <v>2.4202781366543298</v>
      </c>
      <c r="F299" s="246">
        <f>'2000'!S215</f>
        <v>-1.2781507624897046</v>
      </c>
      <c r="G299" s="246">
        <f>'2000'!T215</f>
        <v>-4.7274984412648813</v>
      </c>
      <c r="H299" s="246">
        <f>'2000'!U215</f>
        <v>-6.4403681057050344</v>
      </c>
      <c r="I299" s="128"/>
    </row>
    <row r="300" spans="1:17" ht="12.75">
      <c r="B300" s="183">
        <f>'2000'!O216</f>
        <v>40000</v>
      </c>
      <c r="C300" s="244">
        <f>'2000'!P216</f>
        <v>0.4021553736648022</v>
      </c>
      <c r="D300" s="244">
        <f>'2000'!Q216</f>
        <v>0.11408726254232107</v>
      </c>
      <c r="E300" s="244">
        <f>'2000'!R216</f>
        <v>-0.14358168091195253</v>
      </c>
      <c r="F300" s="244">
        <f>'2000'!S216</f>
        <v>-0.18067660935777821</v>
      </c>
      <c r="G300" s="244">
        <f>'2000'!T216</f>
        <v>-0.10141309422851533</v>
      </c>
      <c r="H300" s="244">
        <f>'2000'!U216</f>
        <v>-0.10141309422851533</v>
      </c>
      <c r="I300" s="128"/>
    </row>
    <row r="301" spans="1:17" ht="12.75">
      <c r="B301" s="183">
        <f>'2000'!O217</f>
        <v>60000</v>
      </c>
      <c r="C301" s="244">
        <f>'2000'!P217</f>
        <v>0.43630011661551549</v>
      </c>
      <c r="D301" s="244">
        <f>'2000'!Q217</f>
        <v>8.81719367106788E-2</v>
      </c>
      <c r="E301" s="244">
        <f>'2000'!R217</f>
        <v>-9.251888596696077E-2</v>
      </c>
      <c r="F301" s="244">
        <f>'2000'!S217</f>
        <v>-5.1930499104646415E-2</v>
      </c>
      <c r="G301" s="244">
        <f>'2000'!T217</f>
        <v>-5.193049910464656E-2</v>
      </c>
      <c r="H301" s="244">
        <f>'2000'!U217</f>
        <v>-5.193049910464656E-2</v>
      </c>
    </row>
    <row r="302" spans="1:17" ht="12.75">
      <c r="B302" s="194">
        <f>'2000'!O218</f>
        <v>80000</v>
      </c>
      <c r="C302" s="244">
        <f>'2000'!P218</f>
        <v>0.57742842745351375</v>
      </c>
      <c r="D302" s="244">
        <f>'2000'!Q218</f>
        <v>0.2759329763314064</v>
      </c>
      <c r="E302" s="244">
        <f>'2000'!R218</f>
        <v>0.17676426832640854</v>
      </c>
      <c r="F302" s="244">
        <f>'2000'!S218</f>
        <v>6.3083311744882548E-2</v>
      </c>
      <c r="G302" s="244">
        <f>'2000'!T218</f>
        <v>-3.4901146756649411E-2</v>
      </c>
      <c r="H302" s="244">
        <f>'2000'!U218</f>
        <v>-3.4901146756649411E-2</v>
      </c>
      <c r="I302" s="128"/>
    </row>
    <row r="303" spans="1:17" ht="12.75">
      <c r="B303" s="183">
        <f>'2000'!O219</f>
        <v>120000</v>
      </c>
      <c r="C303" s="244">
        <f>'2000'!P219</f>
        <v>0.31174484639829314</v>
      </c>
      <c r="D303" s="244">
        <f>'2000'!Q219</f>
        <v>0.12313411737582661</v>
      </c>
      <c r="E303" s="244">
        <f>'2000'!R219</f>
        <v>5.1074359558822197E-2</v>
      </c>
      <c r="F303" s="244">
        <f>'2000'!S219</f>
        <v>-2.7283351226684734E-2</v>
      </c>
      <c r="G303" s="244">
        <f>'2000'!T219</f>
        <v>-0.10564106201219167</v>
      </c>
      <c r="H303" s="244">
        <f>'2000'!U219</f>
        <v>-0.11285388928999748</v>
      </c>
    </row>
    <row r="304" spans="1:17" ht="12.75">
      <c r="B304" s="183">
        <f>'2000'!O220</f>
        <v>200000</v>
      </c>
      <c r="C304" s="244">
        <f>'2000'!P220</f>
        <v>0.18208413185426492</v>
      </c>
      <c r="D304" s="244">
        <f>'2000'!Q220</f>
        <v>7.0981745083654638E-2</v>
      </c>
      <c r="E304" s="244">
        <f>'2000'!R220</f>
        <v>-3.3118700626961197E-3</v>
      </c>
      <c r="F304" s="244">
        <f>'2000'!S220</f>
        <v>-4.472122737138369E-2</v>
      </c>
      <c r="G304" s="244">
        <f>'2000'!T220</f>
        <v>-5.8651280211324625E-2</v>
      </c>
      <c r="H304" s="244">
        <f>'2000'!U220</f>
        <v>-6.9892136350514791E-2</v>
      </c>
    </row>
    <row r="305" spans="2:21" ht="12.75">
      <c r="B305" s="183">
        <f>'2000'!O221</f>
        <v>600000</v>
      </c>
      <c r="C305" s="244">
        <f>'2000'!P221</f>
        <v>5.625903020813678E-2</v>
      </c>
      <c r="D305" s="244">
        <f>'2000'!Q221</f>
        <v>-2.2336248630071765E-2</v>
      </c>
      <c r="E305" s="244">
        <f>'2000'!R221</f>
        <v>-5.6428844854881095E-2</v>
      </c>
      <c r="F305" s="244">
        <f>'2000'!S221</f>
        <v>-8.0965911522791131E-2</v>
      </c>
      <c r="G305" s="244">
        <f>'2000'!T221</f>
        <v>-8.7606245421345721E-2</v>
      </c>
      <c r="H305" s="244">
        <f>'2000'!U221</f>
        <v>-8.7606245421345721E-2</v>
      </c>
      <c r="I305" s="128"/>
    </row>
    <row r="306" spans="2:21" ht="12.75">
      <c r="B306" s="3" t="str">
        <f>'2000'!O222</f>
        <v xml:space="preserve">      ^- Combined Gross  Income, $</v>
      </c>
      <c r="I306" s="128"/>
    </row>
    <row r="307" spans="2:21" ht="12.75">
      <c r="B307" s="196" t="str">
        <f>'2000'!O223</f>
        <v xml:space="preserve">    Blue (positive numbers) is Singles' Penalty aka Marriage Bonus. </v>
      </c>
      <c r="E307" s="128"/>
      <c r="F307" s="128"/>
    </row>
    <row r="308" spans="2:21" ht="12.75">
      <c r="B308" s="197" t="str">
        <f>'2000'!O224</f>
        <v xml:space="preserve">   (Red) (negative numbers) is Singles' Bonus aka Marriage Penalty.</v>
      </c>
    </row>
    <row r="309" spans="2:21" ht="12">
      <c r="B309" s="158" t="str">
        <f>'2000'!O226</f>
        <v>Warning - hit F9 if changed any inputs above</v>
      </c>
    </row>
    <row r="310" spans="2:21" ht="12.75">
      <c r="B310" s="175">
        <f>'2000'!O227</f>
        <v>1.468</v>
      </c>
      <c r="C310" s="176" t="str">
        <f>'2000'!P227</f>
        <v>&lt;--Inflation Factor Being Used</v>
      </c>
      <c r="D310" s="177"/>
      <c r="E310" s="177"/>
    </row>
    <row r="313" spans="2:21" ht="12.75">
      <c r="B313" s="188" t="str">
        <f>'2004'!O287</f>
        <v>(2004) Singles' Penalty as a % of the Married Couple's Taxes.  Person #1 is the Lower Earning Person. 2004</v>
      </c>
      <c r="C313" s="161"/>
      <c r="D313" s="161"/>
      <c r="E313" s="161"/>
      <c r="F313" s="161"/>
      <c r="G313" s="161"/>
      <c r="H313" s="161"/>
      <c r="I313" s="161"/>
      <c r="J313" s="188"/>
      <c r="K313" s="204" t="s">
        <v>300</v>
      </c>
      <c r="L313" s="188" t="str">
        <f>'2017'!O265</f>
        <v>(2017) Singles' Penalty as a % of the Married Couple's Taxes.  Person #1 is the Lower Earning Person. 2017</v>
      </c>
      <c r="M313" s="161"/>
      <c r="N313" s="161"/>
      <c r="O313" s="161"/>
      <c r="P313" s="161"/>
      <c r="Q313" s="161"/>
      <c r="R313" s="161"/>
      <c r="S313" s="161"/>
      <c r="T313" s="161"/>
      <c r="U313" s="204" t="s">
        <v>300</v>
      </c>
    </row>
    <row r="314" spans="2:21" ht="12.75">
      <c r="B314" s="195" t="s">
        <v>301</v>
      </c>
      <c r="C314" s="161"/>
      <c r="D314" s="161"/>
      <c r="E314" s="161"/>
      <c r="F314" s="161"/>
      <c r="G314" s="161"/>
      <c r="H314" s="161"/>
      <c r="I314" s="161"/>
      <c r="J314" s="188"/>
      <c r="L314" s="195" t="s">
        <v>303</v>
      </c>
      <c r="M314" s="161"/>
      <c r="N314" s="161"/>
      <c r="O314" s="161"/>
      <c r="P314" s="161"/>
      <c r="Q314" s="161"/>
      <c r="R314" s="161"/>
      <c r="S314" s="161"/>
      <c r="T314" s="161"/>
    </row>
    <row r="315" spans="2:21" ht="12">
      <c r="B315" s="158" t="s">
        <v>273</v>
      </c>
      <c r="L315" s="158" t="s">
        <v>273</v>
      </c>
    </row>
    <row r="316" spans="2:21" ht="12.75">
      <c r="B316" s="8"/>
      <c r="C316" s="96" t="str">
        <f>'2004'!P290</f>
        <v>&lt;&lt;--- Person 1's Gross Income as % of Combined Gross  Income -----&gt;&gt;</v>
      </c>
      <c r="L316" s="8"/>
      <c r="M316" s="96" t="str">
        <f>'2017'!P268</f>
        <v>&lt;&lt;--- Person 1's Gross Income as % of Combined Gross  Income -----&gt;&gt;</v>
      </c>
    </row>
    <row r="317" spans="2:21">
      <c r="C317" s="193">
        <f>'2004'!P291</f>
        <v>0</v>
      </c>
      <c r="D317" s="193">
        <f>'2004'!Q291</f>
        <v>0.1</v>
      </c>
      <c r="E317" s="193">
        <f>'2004'!R291</f>
        <v>0.2</v>
      </c>
      <c r="F317" s="193">
        <f>'2004'!S291</f>
        <v>0.3</v>
      </c>
      <c r="G317" s="193">
        <f>'2004'!T291</f>
        <v>0.4</v>
      </c>
      <c r="H317" s="193">
        <f>'2004'!U291</f>
        <v>0.5</v>
      </c>
      <c r="M317" s="193">
        <f>'2017'!P269</f>
        <v>0</v>
      </c>
      <c r="N317" s="193">
        <f>'2017'!Q269</f>
        <v>0.1</v>
      </c>
      <c r="O317" s="193">
        <f>'2017'!R269</f>
        <v>0.2</v>
      </c>
      <c r="P317" s="193">
        <f>'2017'!S269</f>
        <v>0.3</v>
      </c>
      <c r="Q317" s="193">
        <f>'2017'!T269</f>
        <v>0.4</v>
      </c>
      <c r="R317" s="193">
        <f>'2017'!U269</f>
        <v>0.5</v>
      </c>
    </row>
    <row r="318" spans="2:21" ht="12.75">
      <c r="B318" s="194">
        <f>'2004'!O292</f>
        <v>20000</v>
      </c>
      <c r="C318" s="244" t="str">
        <f>'2004'!P292</f>
        <v>$936</v>
      </c>
      <c r="D318" s="244" t="str">
        <f>'2004'!Q292</f>
        <v>$583</v>
      </c>
      <c r="E318" s="244" t="str">
        <f>'2004'!R292</f>
        <v>$230</v>
      </c>
      <c r="F318" s="244" t="str">
        <f>'2004'!S292</f>
        <v>($228)</v>
      </c>
      <c r="G318" s="244" t="str">
        <f>'2004'!T292</f>
        <v>($644)</v>
      </c>
      <c r="H318" s="244" t="str">
        <f>'2004'!U292</f>
        <v>($823)</v>
      </c>
      <c r="I318" s="128"/>
      <c r="L318" s="194">
        <f>'2017'!O270</f>
        <v>20000</v>
      </c>
      <c r="M318" s="246">
        <f>'2017'!P270</f>
        <v>13.369104088072003</v>
      </c>
      <c r="N318" s="246">
        <f>'2017'!Q270</f>
        <v>8.7099449009366641</v>
      </c>
      <c r="O318" s="246">
        <f>'2017'!R270</f>
        <v>4.0507857138013286</v>
      </c>
      <c r="P318" s="246">
        <f>'2017'!S270</f>
        <v>-1.9280954786606423</v>
      </c>
      <c r="Q318" s="246">
        <f>'2017'!T270</f>
        <v>-7.3706071487781939</v>
      </c>
      <c r="R318" s="246">
        <f>'2017'!U270</f>
        <v>-9.6681710392563787</v>
      </c>
      <c r="S318" s="128"/>
    </row>
    <row r="319" spans="2:21" ht="12.75">
      <c r="B319" s="183">
        <f>'2004'!O293</f>
        <v>40000</v>
      </c>
      <c r="C319" s="244">
        <f>'2004'!P293</f>
        <v>1.0966260453491974</v>
      </c>
      <c r="D319" s="244">
        <f>'2004'!Q293</f>
        <v>0.6128644154368964</v>
      </c>
      <c r="E319" s="244">
        <f>'2004'!R293</f>
        <v>0.17713528928003092</v>
      </c>
      <c r="F319" s="244">
        <f>'2004'!S293</f>
        <v>7.0128086312149632E-2</v>
      </c>
      <c r="G319" s="244">
        <f>'2004'!T293</f>
        <v>0.1013628256202672</v>
      </c>
      <c r="H319" s="244">
        <f>'2004'!U293</f>
        <v>0</v>
      </c>
      <c r="I319" s="128"/>
      <c r="L319" s="183">
        <f>'2017'!O271</f>
        <v>40000</v>
      </c>
      <c r="M319" s="244">
        <f>'2017'!P271</f>
        <v>1.0951643376396349</v>
      </c>
      <c r="N319" s="244">
        <f>'2017'!Q271</f>
        <v>0.61189553631937332</v>
      </c>
      <c r="O319" s="244">
        <f>'2017'!R271</f>
        <v>0.17809795237486106</v>
      </c>
      <c r="P319" s="244">
        <f>'2017'!S271</f>
        <v>7.4988770094907634E-2</v>
      </c>
      <c r="Q319" s="244">
        <f>'2017'!T271</f>
        <v>0.10288157137375295</v>
      </c>
      <c r="R319" s="244">
        <f>'2017'!U271</f>
        <v>0</v>
      </c>
      <c r="S319" s="128"/>
    </row>
    <row r="320" spans="2:21" ht="12.75">
      <c r="B320" s="183">
        <f>'2004'!O294</f>
        <v>60000</v>
      </c>
      <c r="C320" s="244">
        <f>'2004'!P294</f>
        <v>0.64368739953010978</v>
      </c>
      <c r="D320" s="244">
        <f>'2004'!Q294</f>
        <v>0.23998938019624794</v>
      </c>
      <c r="E320" s="244">
        <f>'2004'!R294</f>
        <v>3.1264261956721558E-2</v>
      </c>
      <c r="F320" s="244">
        <f>'2004'!S294</f>
        <v>2.270928650921223E-2</v>
      </c>
      <c r="G320" s="244">
        <f>'2004'!T294</f>
        <v>-1.8743965660379377E-16</v>
      </c>
      <c r="H320" s="244">
        <f>'2004'!U294</f>
        <v>0</v>
      </c>
      <c r="L320" s="183">
        <f>'2017'!O272</f>
        <v>60000</v>
      </c>
      <c r="M320" s="244">
        <f>'2017'!P272</f>
        <v>0.64418144547005896</v>
      </c>
      <c r="N320" s="244">
        <f>'2017'!Q272</f>
        <v>0.2410571891870526</v>
      </c>
      <c r="O320" s="244">
        <f>'2017'!R272</f>
        <v>3.1800244448233192E-2</v>
      </c>
      <c r="P320" s="244">
        <f>'2017'!S272</f>
        <v>2.1997635939883631E-2</v>
      </c>
      <c r="Q320" s="244">
        <f>'2017'!T272</f>
        <v>1.8704655507348553E-16</v>
      </c>
      <c r="R320" s="244">
        <f>'2017'!U272</f>
        <v>0</v>
      </c>
    </row>
    <row r="321" spans="2:19" ht="12.75">
      <c r="B321" s="183">
        <f>'2004'!O295</f>
        <v>80000</v>
      </c>
      <c r="C321" s="244">
        <f>'2004'!P295</f>
        <v>0.65246682458419281</v>
      </c>
      <c r="D321" s="244">
        <f>'2004'!Q295</f>
        <v>0.3313058760602125</v>
      </c>
      <c r="E321" s="244">
        <f>'2004'!R295</f>
        <v>0.21135350602378966</v>
      </c>
      <c r="F321" s="244">
        <f>'2004'!S295</f>
        <v>8.2702936756577847E-2</v>
      </c>
      <c r="G321" s="244">
        <f>'2004'!T295</f>
        <v>1.1582673668181252E-16</v>
      </c>
      <c r="H321" s="244">
        <f>'2004'!U295</f>
        <v>0</v>
      </c>
      <c r="L321" s="183">
        <f>'2017'!O273</f>
        <v>80000</v>
      </c>
      <c r="M321" s="244">
        <f>'2017'!P273</f>
        <v>0.65276097399044009</v>
      </c>
      <c r="N321" s="244">
        <f>'2017'!Q273</f>
        <v>0.3321577483204074</v>
      </c>
      <c r="O321" s="244">
        <f>'2017'!R273</f>
        <v>0.21245761868437707</v>
      </c>
      <c r="P321" s="244">
        <f>'2017'!S273</f>
        <v>8.4384565903720746E-2</v>
      </c>
      <c r="Q321" s="244">
        <f>'2017'!T273</f>
        <v>-1.1567650983976938E-16</v>
      </c>
      <c r="R321" s="244">
        <f>'2017'!U273</f>
        <v>0</v>
      </c>
    </row>
    <row r="322" spans="2:19" ht="12.75">
      <c r="B322" s="183">
        <f>'2004'!O296</f>
        <v>120000</v>
      </c>
      <c r="C322" s="244">
        <f>'2004'!P296</f>
        <v>0.46903253714500637</v>
      </c>
      <c r="D322" s="244">
        <f>'2004'!Q296</f>
        <v>0.25072650315757022</v>
      </c>
      <c r="E322" s="244">
        <f>'2004'!R296</f>
        <v>0.15990220048899748</v>
      </c>
      <c r="F322" s="244">
        <f>'2004'!S296</f>
        <v>8.4671807410193631E-2</v>
      </c>
      <c r="G322" s="244">
        <f>'2004'!T296</f>
        <v>9.4414143313899038E-3</v>
      </c>
      <c r="H322" s="244">
        <f>'2004'!U296</f>
        <v>0</v>
      </c>
      <c r="L322" s="183">
        <f>'2017'!O274</f>
        <v>120000</v>
      </c>
      <c r="M322" s="244">
        <f>'2017'!P274</f>
        <v>0.46730465993644826</v>
      </c>
      <c r="N322" s="244">
        <f>'2017'!Q274</f>
        <v>0.25002373796549471</v>
      </c>
      <c r="O322" s="244">
        <f>'2017'!R274</f>
        <v>0.1586392548404553</v>
      </c>
      <c r="P322" s="244">
        <f>'2017'!S274</f>
        <v>8.3589194104630324E-2</v>
      </c>
      <c r="Q322" s="244">
        <f>'2017'!T274</f>
        <v>8.5391333688049024E-3</v>
      </c>
      <c r="R322" s="244">
        <f>'2017'!U274</f>
        <v>0</v>
      </c>
    </row>
    <row r="323" spans="2:19" ht="12.75">
      <c r="B323" s="194">
        <f>'2004'!O297</f>
        <v>200000</v>
      </c>
      <c r="C323" s="244">
        <f>'2004'!P297</f>
        <v>0.2520376036305606</v>
      </c>
      <c r="D323" s="244">
        <f>'2004'!Q297</f>
        <v>0.12463596830266581</v>
      </c>
      <c r="E323" s="244">
        <f>'2004'!R297</f>
        <v>5.3331690267256641E-2</v>
      </c>
      <c r="F323" s="244">
        <f>'2004'!S297</f>
        <v>1.0972929594008619E-2</v>
      </c>
      <c r="G323" s="244">
        <f>'2004'!T297</f>
        <v>-5.4176652750415185E-3</v>
      </c>
      <c r="H323" s="244">
        <f>'2004'!U297</f>
        <v>-1.7902873104642742E-2</v>
      </c>
      <c r="I323" s="128"/>
      <c r="L323" s="194">
        <f>'2017'!O275</f>
        <v>200000</v>
      </c>
      <c r="M323" s="244">
        <f>'2017'!P275</f>
        <v>0.25089332105984713</v>
      </c>
      <c r="N323" s="244">
        <f>'2017'!Q275</f>
        <v>0.12373871881831723</v>
      </c>
      <c r="O323" s="244">
        <f>'2017'!R275</f>
        <v>5.2632219924568881E-2</v>
      </c>
      <c r="P323" s="244">
        <f>'2017'!S275</f>
        <v>1.072226661102965E-2</v>
      </c>
      <c r="Q323" s="244">
        <f>'2017'!T275</f>
        <v>-5.6431087225120389E-3</v>
      </c>
      <c r="R323" s="244">
        <f>'2017'!U275</f>
        <v>-1.836857910124404E-2</v>
      </c>
      <c r="S323" s="128"/>
    </row>
    <row r="324" spans="2:19" ht="12.75">
      <c r="B324" s="183">
        <f>'2004'!O298</f>
        <v>600000</v>
      </c>
      <c r="C324" s="244">
        <f>'2004'!P298</f>
        <v>7.1785251800839389E-2</v>
      </c>
      <c r="D324" s="244">
        <f>'2004'!Q298</f>
        <v>-5.4535600376225948E-3</v>
      </c>
      <c r="E324" s="244">
        <f>'2004'!R298</f>
        <v>-3.8324825648259675E-2</v>
      </c>
      <c r="F324" s="244">
        <f>'2004'!S298</f>
        <v>-6.1145349727163623E-2</v>
      </c>
      <c r="G324" s="244">
        <f>'2004'!T298</f>
        <v>-6.9147835032486296E-2</v>
      </c>
      <c r="H324" s="244">
        <f>'2004'!U298</f>
        <v>-6.9147835032486296E-2</v>
      </c>
      <c r="I324" s="128"/>
      <c r="L324" s="183">
        <f>'2017'!O276</f>
        <v>600000</v>
      </c>
      <c r="M324" s="244">
        <f>'2017'!P276</f>
        <v>8.6657873324976681E-2</v>
      </c>
      <c r="N324" s="244">
        <f>'2017'!Q276</f>
        <v>-4.3287759949776515E-3</v>
      </c>
      <c r="O324" s="244">
        <f>'2017'!R276</f>
        <v>-5.2192844597759636E-2</v>
      </c>
      <c r="P324" s="244">
        <f>'2017'!S276</f>
        <v>-8.5779546538213958E-2</v>
      </c>
      <c r="Q324" s="244">
        <f>'2017'!T276</f>
        <v>-9.3366814205600446E-2</v>
      </c>
      <c r="R324" s="244">
        <f>'2017'!U276</f>
        <v>-9.3366814205600446E-2</v>
      </c>
      <c r="S324" s="128"/>
    </row>
    <row r="325" spans="2:19" ht="12.75">
      <c r="B325" s="3" t="str">
        <f>'2004'!O299</f>
        <v xml:space="preserve">      ^- Combined Gross  Income, $</v>
      </c>
      <c r="I325" s="128"/>
      <c r="L325" s="3" t="str">
        <f>'2017'!O277</f>
        <v xml:space="preserve">      ^- Combined Gross  Income, $</v>
      </c>
      <c r="S325" s="128"/>
    </row>
    <row r="326" spans="2:19" ht="12.75">
      <c r="B326" s="196" t="str">
        <f>'2004'!O300</f>
        <v xml:space="preserve">    Blue (positive numbers) is Singles' Penalty aka Marriage Bonus. </v>
      </c>
      <c r="E326" s="128"/>
      <c r="F326" s="128"/>
      <c r="L326" s="196" t="str">
        <f>'2017'!O278</f>
        <v xml:space="preserve">    Blue (positive numbers) is Singles' Penalty aka Marriage Bonus. </v>
      </c>
      <c r="O326" s="128"/>
      <c r="P326" s="128"/>
    </row>
    <row r="327" spans="2:19" ht="12.75">
      <c r="B327" s="197" t="str">
        <f>'2004'!O301</f>
        <v xml:space="preserve">   (Red) (negative numbers) is Singles' Bonus aka Marriage Penalty.</v>
      </c>
      <c r="L327" s="197" t="str">
        <f>'2017'!O279</f>
        <v xml:space="preserve">   (Red) (negative numbers) is Singles' Bonus aka Marriage Penalty.</v>
      </c>
    </row>
    <row r="328" spans="2:19" ht="12">
      <c r="B328" s="198" t="str">
        <f>'2004'!O303</f>
        <v>Warning - hit F9 if changed any inputs above</v>
      </c>
      <c r="C328" s="128"/>
      <c r="D328" s="128"/>
      <c r="E328" s="128"/>
      <c r="F328" s="128"/>
      <c r="G328" s="128"/>
      <c r="H328" s="128"/>
      <c r="I328" s="128"/>
      <c r="L328" s="198" t="str">
        <f>'2017'!O281</f>
        <v>Warning - hit F9 if changed any inputs above</v>
      </c>
      <c r="M328" s="128"/>
      <c r="N328" s="128"/>
      <c r="O328" s="128"/>
      <c r="P328" s="128"/>
      <c r="Q328" s="128"/>
      <c r="R328" s="128"/>
      <c r="S328" s="128"/>
    </row>
    <row r="329" spans="2:19" ht="12.75">
      <c r="B329" s="175">
        <f>'2004'!O304</f>
        <v>1.3380000000000001</v>
      </c>
      <c r="C329" s="176" t="str">
        <f>'2004'!P304</f>
        <v>&lt;--Inflation Factor Being Used</v>
      </c>
      <c r="D329" s="177"/>
      <c r="E329" s="177"/>
      <c r="L329" s="175">
        <f>'2017'!O282</f>
        <v>1.0209999999999999</v>
      </c>
      <c r="M329" s="176" t="str">
        <f>'2017'!P282</f>
        <v>&lt;--Inflation Factor Being Used</v>
      </c>
      <c r="N329" s="177"/>
      <c r="O329" s="177"/>
    </row>
    <row r="330" spans="2:19" ht="12.75">
      <c r="B330" s="113" t="s">
        <v>851</v>
      </c>
    </row>
    <row r="332" spans="2:19" ht="12.75">
      <c r="B332" s="188" t="str">
        <f>'2018'!O265</f>
        <v>(2018) Singles' Penalty as a % of the Married Couple's Taxes.  Person #1 is the Lower Earning Person. 2018</v>
      </c>
      <c r="C332" s="161"/>
      <c r="D332" s="161"/>
      <c r="E332" s="161"/>
      <c r="F332" s="161"/>
      <c r="G332" s="161"/>
      <c r="H332" s="161"/>
      <c r="I332" s="161"/>
      <c r="J332" s="161"/>
      <c r="K332" s="204" t="s">
        <v>300</v>
      </c>
    </row>
    <row r="333" spans="2:19" ht="12.75">
      <c r="B333" s="195" t="s">
        <v>304</v>
      </c>
      <c r="C333" s="161"/>
      <c r="D333" s="161"/>
      <c r="E333" s="161"/>
      <c r="F333" s="161"/>
      <c r="G333" s="161"/>
      <c r="H333" s="161"/>
      <c r="I333" s="161"/>
      <c r="J333" s="161"/>
    </row>
    <row r="334" spans="2:19" ht="12">
      <c r="B334" s="158" t="s">
        <v>273</v>
      </c>
    </row>
    <row r="335" spans="2:19" ht="12.75">
      <c r="B335" s="8">
        <f>'2018'!O268</f>
        <v>0</v>
      </c>
      <c r="C335" s="96" t="str">
        <f>'2018'!P268</f>
        <v>&lt;&lt;--- Person 1's Gross Income as % of Combined Gross  Income -----&gt;&gt;</v>
      </c>
    </row>
    <row r="336" spans="2:19" ht="12.75">
      <c r="B336" s="199">
        <f>'2018'!O269</f>
        <v>0.11315915356885327</v>
      </c>
      <c r="C336" s="193">
        <f>'2018'!P269</f>
        <v>0</v>
      </c>
      <c r="D336" s="193">
        <f>'2018'!Q269</f>
        <v>0.1</v>
      </c>
      <c r="E336" s="193">
        <f>'2018'!R269</f>
        <v>0.2</v>
      </c>
      <c r="F336" s="193">
        <f>'2018'!S269</f>
        <v>0.3</v>
      </c>
      <c r="G336" s="193">
        <f>'2018'!T269</f>
        <v>0.4</v>
      </c>
      <c r="H336" s="193">
        <f>'2018'!U269</f>
        <v>0.5</v>
      </c>
    </row>
    <row r="337" spans="1:12" ht="12.75">
      <c r="B337" s="194">
        <f>'2018'!O270</f>
        <v>20000</v>
      </c>
      <c r="C337" s="246">
        <f>'2018'!P270</f>
        <v>11.898785425101215</v>
      </c>
      <c r="D337" s="246">
        <f>'2018'!Q270</f>
        <v>7.0843514504436715</v>
      </c>
      <c r="E337" s="246">
        <f>'2018'!R270</f>
        <v>2.26991747578613</v>
      </c>
      <c r="F337" s="246">
        <f>'2018'!S270</f>
        <v>-3.8929021041731002</v>
      </c>
      <c r="G337" s="246">
        <f>'2018'!T270</f>
        <v>-9.5070355243893054</v>
      </c>
      <c r="H337" s="246">
        <f>'2018'!U270</f>
        <v>-9.9945287816906863</v>
      </c>
      <c r="I337" s="128"/>
    </row>
    <row r="338" spans="1:12" ht="12.75">
      <c r="B338" s="194">
        <f>'2018'!O271</f>
        <v>40000</v>
      </c>
      <c r="C338" s="246">
        <f>'2018'!P271</f>
        <v>0.98093750000000002</v>
      </c>
      <c r="D338" s="246">
        <f>'2018'!Q271</f>
        <v>0.48919708702064896</v>
      </c>
      <c r="E338" s="246">
        <f>'2018'!R271</f>
        <v>5.5937500000000001E-2</v>
      </c>
      <c r="F338" s="246">
        <f>'2018'!S271</f>
        <v>-7.6090318448023456E-2</v>
      </c>
      <c r="G338" s="246">
        <f>'2018'!T271</f>
        <v>3.09375E-2</v>
      </c>
      <c r="H338" s="246">
        <f>'2018'!U271</f>
        <v>0</v>
      </c>
      <c r="I338" s="128"/>
    </row>
    <row r="339" spans="1:12" ht="12.75">
      <c r="B339" s="194">
        <f>'2018'!O272</f>
        <v>60000</v>
      </c>
      <c r="C339" s="246">
        <f>'2018'!P272</f>
        <v>0.65003808073114999</v>
      </c>
      <c r="D339" s="246">
        <f>'2018'!Q272</f>
        <v>0.19810180473459191</v>
      </c>
      <c r="E339" s="246">
        <f>'2018'!R272</f>
        <v>-1.5421302238344071E-2</v>
      </c>
      <c r="F339" s="246">
        <f>'2018'!S272</f>
        <v>1.7897943640517899E-2</v>
      </c>
      <c r="G339" s="246">
        <f>'2018'!T272</f>
        <v>0</v>
      </c>
      <c r="H339" s="246">
        <f>'2018'!U272</f>
        <v>0</v>
      </c>
    </row>
    <row r="340" spans="1:12" ht="12.75">
      <c r="B340" s="194">
        <f>'2018'!O273</f>
        <v>80000</v>
      </c>
      <c r="C340" s="246">
        <f>'2018'!P273</f>
        <v>0.71943524215175891</v>
      </c>
      <c r="D340" s="246">
        <f>'2018'!Q273</f>
        <v>0.35975705947310299</v>
      </c>
      <c r="E340" s="246">
        <f>'2018'!R273</f>
        <v>0.22724404480201923</v>
      </c>
      <c r="F340" s="246">
        <f>'2018'!S273</f>
        <v>8.3609402113898085E-2</v>
      </c>
      <c r="G340" s="246">
        <f>'2018'!T273</f>
        <v>0</v>
      </c>
      <c r="H340" s="246">
        <f>'2018'!U273</f>
        <v>0</v>
      </c>
    </row>
    <row r="341" spans="1:12" ht="12.75">
      <c r="B341" s="194">
        <f>'2018'!O274</f>
        <v>120000</v>
      </c>
      <c r="C341" s="246">
        <f>'2018'!P274</f>
        <v>0.55469651511654738</v>
      </c>
      <c r="D341" s="246">
        <f>'2018'!Q274</f>
        <v>0.31381302334665462</v>
      </c>
      <c r="E341" s="246">
        <f>'2018'!R274</f>
        <v>0.20770828525271176</v>
      </c>
      <c r="F341" s="246">
        <f>'2018'!S274</f>
        <v>0.11308562197092084</v>
      </c>
      <c r="G341" s="246">
        <f>'2018'!T274</f>
        <v>2.0770828525271175E-2</v>
      </c>
      <c r="H341" s="246">
        <f>'2018'!U274</f>
        <v>0</v>
      </c>
    </row>
    <row r="342" spans="1:12" ht="12.75">
      <c r="B342" s="194">
        <f>'2018'!O275</f>
        <v>200000</v>
      </c>
      <c r="C342" s="246">
        <f>'2018'!P275</f>
        <v>0.35791232681138258</v>
      </c>
      <c r="D342" s="246">
        <f>'2018'!Q275</f>
        <v>0.17620623641260261</v>
      </c>
      <c r="E342" s="246">
        <f>'2018'!R275</f>
        <v>7.008663486810085E-2</v>
      </c>
      <c r="F342" s="246">
        <f>'2018'!S275</f>
        <v>2.2388786138421105E-2</v>
      </c>
      <c r="G342" s="246">
        <f>'2018'!T275</f>
        <v>9.4097796813653913E-3</v>
      </c>
      <c r="H342" s="246">
        <f>'2018'!U275</f>
        <v>0</v>
      </c>
      <c r="I342" s="128"/>
    </row>
    <row r="343" spans="1:12" ht="12.75">
      <c r="B343" s="194">
        <f>'2018'!O276</f>
        <v>600000</v>
      </c>
      <c r="C343" s="246">
        <f>'2018'!P276</f>
        <v>0.19787356434543305</v>
      </c>
      <c r="D343" s="246">
        <f>'2018'!Q276</f>
        <v>9.5241830578053202E-2</v>
      </c>
      <c r="E343" s="246">
        <f>'2018'!R276</f>
        <v>4.3927597905594883E-2</v>
      </c>
      <c r="F343" s="246">
        <f>'2018'!S276</f>
        <v>6.2753711293706983E-3</v>
      </c>
      <c r="G343" s="246">
        <f>'2018'!T276</f>
        <v>0</v>
      </c>
      <c r="H343" s="246">
        <f>'2018'!U276</f>
        <v>0</v>
      </c>
      <c r="I343" s="128"/>
    </row>
    <row r="344" spans="1:12" ht="12.75">
      <c r="B344" s="3" t="str">
        <f>'2018'!O277</f>
        <v xml:space="preserve">      ^- Combined Gross  Income, $</v>
      </c>
      <c r="I344" s="128"/>
    </row>
    <row r="345" spans="1:12" ht="12.75">
      <c r="B345" s="196" t="str">
        <f>'2018'!O278</f>
        <v xml:space="preserve">    Blue (positive numbers) is Singles' Penalty aka Marriage Bonus. </v>
      </c>
      <c r="E345" s="128"/>
      <c r="F345" s="128"/>
    </row>
    <row r="346" spans="1:12" ht="12.75">
      <c r="B346" s="197" t="str">
        <f>'2018'!O279</f>
        <v xml:space="preserve">   (Red) (negative numbers) is Singles' Bonus aka Marriage Penalty.</v>
      </c>
    </row>
    <row r="347" spans="1:12" ht="12">
      <c r="B347" s="198" t="str">
        <f>'2018'!O281</f>
        <v>Warning - hit F9 if changed any inputs above</v>
      </c>
      <c r="C347" s="128"/>
      <c r="D347" s="128"/>
      <c r="E347" s="128"/>
      <c r="F347" s="128"/>
      <c r="G347" s="128"/>
      <c r="H347" s="128"/>
      <c r="I347" s="128"/>
    </row>
    <row r="348" spans="1:12" ht="12.75">
      <c r="B348" s="175">
        <f>'2018'!O282</f>
        <v>1</v>
      </c>
      <c r="C348" s="176" t="str">
        <f>'2018'!P282</f>
        <v>&lt;--Inflation Factor Being Used</v>
      </c>
      <c r="D348" s="177"/>
      <c r="E348" s="177"/>
    </row>
    <row r="350" spans="1:12" ht="12.75">
      <c r="A350" s="211" t="s">
        <v>863</v>
      </c>
      <c r="B350" s="213"/>
      <c r="C350" s="213"/>
      <c r="D350" s="213"/>
      <c r="E350" s="213"/>
      <c r="F350" s="213"/>
      <c r="G350" s="213"/>
      <c r="H350" s="213"/>
      <c r="I350" s="213"/>
      <c r="J350" s="213"/>
      <c r="K350" s="213"/>
      <c r="L350" s="213"/>
    </row>
    <row r="351" spans="1:12" ht="15">
      <c r="A351" s="214" t="s">
        <v>792</v>
      </c>
      <c r="B351" s="213"/>
      <c r="C351" s="213"/>
      <c r="D351" s="213"/>
      <c r="E351" s="213"/>
      <c r="F351" s="213"/>
      <c r="G351" s="213"/>
      <c r="H351" s="213"/>
      <c r="I351" s="213"/>
      <c r="J351" s="213"/>
      <c r="K351" s="213"/>
      <c r="L351" s="213"/>
    </row>
    <row r="354" spans="1:29" ht="12.75">
      <c r="B354" s="211" t="s">
        <v>865</v>
      </c>
      <c r="C354" s="211"/>
      <c r="D354" s="211"/>
      <c r="E354" s="211"/>
      <c r="F354" s="211"/>
      <c r="G354" s="211"/>
      <c r="H354" s="211"/>
      <c r="I354" s="211"/>
      <c r="J354" s="211"/>
      <c r="L354" s="211" t="s">
        <v>864</v>
      </c>
      <c r="M354" s="211"/>
      <c r="N354" s="211"/>
      <c r="O354" s="211"/>
      <c r="P354" s="211"/>
      <c r="Q354" s="211"/>
      <c r="R354" s="211"/>
      <c r="S354" s="211"/>
    </row>
    <row r="355" spans="1:29" ht="12">
      <c r="A355" s="31"/>
      <c r="B355" s="208" t="s">
        <v>201</v>
      </c>
      <c r="C355" s="369" t="s">
        <v>836</v>
      </c>
      <c r="I355" s="372" t="s">
        <v>837</v>
      </c>
      <c r="K355" s="205" t="s">
        <v>842</v>
      </c>
      <c r="L355" s="369" t="s">
        <v>836</v>
      </c>
      <c r="R355" s="372" t="s">
        <v>837</v>
      </c>
    </row>
    <row r="356" spans="1:29">
      <c r="A356" s="207" t="s">
        <v>305</v>
      </c>
      <c r="B356" s="209" t="s">
        <v>202</v>
      </c>
      <c r="C356" s="193">
        <v>0</v>
      </c>
      <c r="D356" s="193">
        <v>0.1</v>
      </c>
      <c r="E356" s="193">
        <v>0.2</v>
      </c>
      <c r="F356" s="193">
        <v>0.3</v>
      </c>
      <c r="G356" s="193">
        <v>0.4</v>
      </c>
      <c r="H356" s="193">
        <v>0.5</v>
      </c>
      <c r="I356" s="372" t="s">
        <v>838</v>
      </c>
      <c r="K356" s="377" t="s">
        <v>843</v>
      </c>
      <c r="L356" s="193">
        <v>0</v>
      </c>
      <c r="M356" s="193">
        <v>0.1</v>
      </c>
      <c r="N356" s="193">
        <v>0.2</v>
      </c>
      <c r="O356" s="193">
        <v>0.3</v>
      </c>
      <c r="P356" s="193">
        <v>0.4</v>
      </c>
      <c r="Q356" s="193">
        <v>0.5</v>
      </c>
      <c r="R356" s="372" t="s">
        <v>839</v>
      </c>
    </row>
    <row r="357" spans="1:29" ht="12.75">
      <c r="A357" s="31">
        <v>2000</v>
      </c>
      <c r="B357" s="206">
        <f>B299</f>
        <v>20000</v>
      </c>
      <c r="C357" s="246">
        <f t="shared" ref="C357:H357" si="68">C299</f>
        <v>8.5314331918334201</v>
      </c>
      <c r="D357" s="246">
        <f t="shared" si="68"/>
        <v>5.4758556642438752</v>
      </c>
      <c r="E357" s="246">
        <f t="shared" si="68"/>
        <v>2.4202781366543298</v>
      </c>
      <c r="F357" s="246">
        <f t="shared" si="68"/>
        <v>-1.2781507624897046</v>
      </c>
      <c r="G357" s="246">
        <f t="shared" si="68"/>
        <v>-4.7274984412648813</v>
      </c>
      <c r="H357" s="246">
        <f t="shared" si="68"/>
        <v>-6.4403681057050344</v>
      </c>
      <c r="I357" s="375">
        <f>C72</f>
        <v>0.59085668076083153</v>
      </c>
      <c r="K357" s="273" t="s">
        <v>369</v>
      </c>
      <c r="L357" s="401" t="s">
        <v>812</v>
      </c>
      <c r="M357" s="401"/>
      <c r="N357" s="401"/>
      <c r="O357" s="401"/>
      <c r="P357" s="401"/>
      <c r="Q357" s="401"/>
      <c r="R357" s="379" t="s">
        <v>812</v>
      </c>
    </row>
    <row r="358" spans="1:29" ht="13.5" thickBot="1">
      <c r="A358" s="31">
        <v>2004</v>
      </c>
      <c r="B358" s="206">
        <f>B318</f>
        <v>20000</v>
      </c>
      <c r="C358" s="246" t="str">
        <f t="shared" ref="C358:H358" si="69">C318</f>
        <v>$936</v>
      </c>
      <c r="D358" s="246" t="str">
        <f t="shared" si="69"/>
        <v>$583</v>
      </c>
      <c r="E358" s="246" t="str">
        <f t="shared" si="69"/>
        <v>$230</v>
      </c>
      <c r="F358" s="246" t="str">
        <f t="shared" si="69"/>
        <v>($228)</v>
      </c>
      <c r="G358" s="246" t="str">
        <f t="shared" si="69"/>
        <v>($644)</v>
      </c>
      <c r="H358" s="246" t="str">
        <f t="shared" si="69"/>
        <v>($823)</v>
      </c>
      <c r="I358" s="375">
        <f>D72</f>
        <v>1.0000000000000002E-3</v>
      </c>
      <c r="K358" s="273" t="s">
        <v>370</v>
      </c>
      <c r="L358" s="402" t="s">
        <v>812</v>
      </c>
      <c r="M358" s="402"/>
      <c r="N358" s="402"/>
      <c r="O358" s="402"/>
      <c r="P358" s="402"/>
      <c r="Q358" s="402"/>
      <c r="R358" s="379" t="s">
        <v>812</v>
      </c>
    </row>
    <row r="359" spans="1:29" ht="13.5" thickBot="1">
      <c r="A359" s="357">
        <v>2018</v>
      </c>
      <c r="B359" s="358">
        <f>B337</f>
        <v>20000</v>
      </c>
      <c r="C359" s="359">
        <f t="shared" ref="C359:H359" si="70">C337</f>
        <v>11.898785425101215</v>
      </c>
      <c r="D359" s="359">
        <f t="shared" si="70"/>
        <v>7.0843514504436715</v>
      </c>
      <c r="E359" s="359">
        <f t="shared" si="70"/>
        <v>2.26991747578613</v>
      </c>
      <c r="F359" s="359">
        <f t="shared" si="70"/>
        <v>-3.8929021041731002</v>
      </c>
      <c r="G359" s="359">
        <f t="shared" si="70"/>
        <v>-9.5070355243893054</v>
      </c>
      <c r="H359" s="359">
        <f t="shared" si="70"/>
        <v>-9.9945287816906863</v>
      </c>
      <c r="I359" s="376">
        <f>F72</f>
        <v>-0.50210645545905208</v>
      </c>
      <c r="K359" s="273" t="s">
        <v>371</v>
      </c>
      <c r="L359" s="361">
        <f t="shared" ref="L359:R359" si="71">C359-C357</f>
        <v>3.3673522332677948</v>
      </c>
      <c r="M359" s="359">
        <f t="shared" si="71"/>
        <v>1.6084957861997964</v>
      </c>
      <c r="N359" s="359">
        <f t="shared" si="71"/>
        <v>-0.15036066086819977</v>
      </c>
      <c r="O359" s="359">
        <f t="shared" si="71"/>
        <v>-2.6147513416833954</v>
      </c>
      <c r="P359" s="359">
        <f t="shared" si="71"/>
        <v>-4.7795370831244242</v>
      </c>
      <c r="Q359" s="359">
        <f t="shared" si="71"/>
        <v>-3.5541606759856519</v>
      </c>
      <c r="R359" s="378">
        <f t="shared" si="71"/>
        <v>-1.0929631362198835</v>
      </c>
      <c r="AC359" s="307"/>
    </row>
    <row r="360" spans="1:29" ht="12.75">
      <c r="C360" s="244"/>
      <c r="D360" s="244"/>
      <c r="E360" s="244"/>
      <c r="F360" s="244"/>
      <c r="G360" s="244"/>
      <c r="H360" s="244"/>
      <c r="I360" s="373"/>
      <c r="L360" s="244"/>
      <c r="M360" s="244"/>
      <c r="N360" s="244"/>
      <c r="O360" s="244"/>
      <c r="P360" s="244"/>
      <c r="Q360" s="244"/>
      <c r="R360" s="373"/>
    </row>
    <row r="361" spans="1:29" ht="12.75">
      <c r="A361" s="31">
        <v>2000</v>
      </c>
      <c r="B361" s="206">
        <f>B300</f>
        <v>40000</v>
      </c>
      <c r="C361" s="244">
        <f t="shared" ref="C361:H361" si="72">C300</f>
        <v>0.4021553736648022</v>
      </c>
      <c r="D361" s="244">
        <f t="shared" si="72"/>
        <v>0.11408726254232107</v>
      </c>
      <c r="E361" s="244">
        <f t="shared" si="72"/>
        <v>-0.14358168091195253</v>
      </c>
      <c r="F361" s="244">
        <f t="shared" si="72"/>
        <v>-0.18067660935777821</v>
      </c>
      <c r="G361" s="244">
        <f t="shared" si="72"/>
        <v>-0.10141309422851533</v>
      </c>
      <c r="H361" s="244">
        <f t="shared" si="72"/>
        <v>-0.10141309422851533</v>
      </c>
      <c r="I361" s="375">
        <f>C74</f>
        <v>-1.9845102079570898E-2</v>
      </c>
      <c r="K361" s="144" t="s">
        <v>369</v>
      </c>
      <c r="L361" s="244">
        <f t="shared" ref="L361:R362" si="73">C362-C361</f>
        <v>0.69447067168439514</v>
      </c>
      <c r="M361" s="244">
        <f t="shared" si="73"/>
        <v>0.49877715289457536</v>
      </c>
      <c r="N361" s="244">
        <f t="shared" si="73"/>
        <v>0.32071697019198342</v>
      </c>
      <c r="O361" s="244">
        <f t="shared" si="73"/>
        <v>0.25080469566992786</v>
      </c>
      <c r="P361" s="244">
        <f t="shared" si="73"/>
        <v>0.20277591984878252</v>
      </c>
      <c r="Q361" s="244">
        <f t="shared" si="73"/>
        <v>0.10141309422851533</v>
      </c>
      <c r="R361" s="375">
        <f t="shared" si="73"/>
        <v>2.0845102079570899E-2</v>
      </c>
    </row>
    <row r="362" spans="1:29" ht="13.5" thickBot="1">
      <c r="A362" s="31">
        <v>2004</v>
      </c>
      <c r="B362" s="206">
        <f>B319</f>
        <v>40000</v>
      </c>
      <c r="C362" s="244">
        <f t="shared" ref="C362:H362" si="74">C319</f>
        <v>1.0966260453491974</v>
      </c>
      <c r="D362" s="244">
        <f t="shared" si="74"/>
        <v>0.6128644154368964</v>
      </c>
      <c r="E362" s="244">
        <f t="shared" si="74"/>
        <v>0.17713528928003092</v>
      </c>
      <c r="F362" s="244">
        <f t="shared" si="74"/>
        <v>7.0128086312149632E-2</v>
      </c>
      <c r="G362" s="244">
        <f t="shared" si="74"/>
        <v>0.1013628256202672</v>
      </c>
      <c r="H362" s="244">
        <f t="shared" si="74"/>
        <v>0</v>
      </c>
      <c r="I362" s="375">
        <f>D74</f>
        <v>1.0000000000000002E-3</v>
      </c>
      <c r="K362" s="144" t="s">
        <v>370</v>
      </c>
      <c r="L362" s="326">
        <f t="shared" si="73"/>
        <v>-0.11568854534919737</v>
      </c>
      <c r="M362" s="326">
        <f t="shared" si="73"/>
        <v>-0.12366732841624745</v>
      </c>
      <c r="N362" s="326">
        <f t="shared" si="73"/>
        <v>-0.12119778928003092</v>
      </c>
      <c r="O362" s="326">
        <f t="shared" si="73"/>
        <v>-0.14621840476017309</v>
      </c>
      <c r="P362" s="326">
        <f t="shared" si="73"/>
        <v>-7.042532562026721E-2</v>
      </c>
      <c r="Q362" s="326">
        <f t="shared" si="73"/>
        <v>0</v>
      </c>
      <c r="R362" s="375">
        <f t="shared" si="73"/>
        <v>0.22064275506526154</v>
      </c>
      <c r="AC362" s="307"/>
    </row>
    <row r="363" spans="1:29" ht="13.5" thickBot="1">
      <c r="A363" s="357">
        <v>2018</v>
      </c>
      <c r="B363" s="358">
        <f>B338</f>
        <v>40000</v>
      </c>
      <c r="C363" s="363">
        <f t="shared" ref="C363:H363" si="75">C338</f>
        <v>0.98093750000000002</v>
      </c>
      <c r="D363" s="363">
        <f t="shared" si="75"/>
        <v>0.48919708702064896</v>
      </c>
      <c r="E363" s="363">
        <f t="shared" si="75"/>
        <v>5.5937500000000001E-2</v>
      </c>
      <c r="F363" s="363">
        <f t="shared" si="75"/>
        <v>-7.6090318448023456E-2</v>
      </c>
      <c r="G363" s="363">
        <f t="shared" si="75"/>
        <v>3.09375E-2</v>
      </c>
      <c r="H363" s="363">
        <f t="shared" si="75"/>
        <v>0</v>
      </c>
      <c r="I363" s="376">
        <f>F74</f>
        <v>0.22164275506526154</v>
      </c>
      <c r="K363" s="144" t="s">
        <v>371</v>
      </c>
      <c r="L363" s="365">
        <f t="shared" ref="L363:R363" si="76">C363-C361</f>
        <v>0.57878212633519777</v>
      </c>
      <c r="M363" s="366">
        <f t="shared" si="76"/>
        <v>0.37510982447832786</v>
      </c>
      <c r="N363" s="366">
        <f t="shared" si="76"/>
        <v>0.19951918091195253</v>
      </c>
      <c r="O363" s="366">
        <f t="shared" si="76"/>
        <v>0.10458629090975476</v>
      </c>
      <c r="P363" s="366">
        <f t="shared" si="76"/>
        <v>0.13235059422851533</v>
      </c>
      <c r="Q363" s="366">
        <f t="shared" si="76"/>
        <v>0.10141309422851533</v>
      </c>
      <c r="R363" s="376">
        <f t="shared" si="76"/>
        <v>0.24148785714483245</v>
      </c>
    </row>
    <row r="364" spans="1:29" ht="12.75">
      <c r="C364" s="244"/>
      <c r="D364" s="244"/>
      <c r="E364" s="244"/>
      <c r="F364" s="244"/>
      <c r="G364" s="244"/>
      <c r="H364" s="244"/>
      <c r="I364" s="373"/>
      <c r="L364" s="326"/>
      <c r="M364" s="326"/>
      <c r="N364" s="326"/>
      <c r="O364" s="326"/>
      <c r="P364" s="326"/>
      <c r="Q364" s="326"/>
      <c r="R364" s="373"/>
    </row>
    <row r="365" spans="1:29" ht="12.75">
      <c r="A365" s="31">
        <v>2000</v>
      </c>
      <c r="B365" s="206">
        <f>B301</f>
        <v>60000</v>
      </c>
      <c r="C365" s="244">
        <f t="shared" ref="C365:H365" si="77">C301</f>
        <v>0.43630011661551549</v>
      </c>
      <c r="D365" s="244">
        <f t="shared" si="77"/>
        <v>8.81719367106788E-2</v>
      </c>
      <c r="E365" s="244">
        <f t="shared" si="77"/>
        <v>-9.251888596696077E-2</v>
      </c>
      <c r="F365" s="244">
        <f t="shared" si="77"/>
        <v>-5.1930499104646415E-2</v>
      </c>
      <c r="G365" s="244">
        <f t="shared" si="77"/>
        <v>-5.193049910464656E-2</v>
      </c>
      <c r="H365" s="244">
        <f t="shared" si="77"/>
        <v>-5.193049910464656E-2</v>
      </c>
      <c r="I365" s="375">
        <f>C76</f>
        <v>2.9806134580582577E-2</v>
      </c>
      <c r="K365" s="144" t="s">
        <v>369</v>
      </c>
      <c r="L365" s="326">
        <f t="shared" ref="L365:R366" si="78">C366-C365</f>
        <v>0.2073872829145943</v>
      </c>
      <c r="M365" s="326">
        <f t="shared" si="78"/>
        <v>0.15181744348556914</v>
      </c>
      <c r="N365" s="326">
        <f t="shared" si="78"/>
        <v>0.12378314792368234</v>
      </c>
      <c r="O365" s="326">
        <f t="shared" si="78"/>
        <v>7.4639785613858645E-2</v>
      </c>
      <c r="P365" s="326">
        <f t="shared" si="78"/>
        <v>5.1930499104646373E-2</v>
      </c>
      <c r="Q365" s="326">
        <f t="shared" si="78"/>
        <v>5.193049910464656E-2</v>
      </c>
      <c r="R365" s="375">
        <f t="shared" si="78"/>
        <v>-2.8806134580582576E-2</v>
      </c>
      <c r="AC365" s="307"/>
    </row>
    <row r="366" spans="1:29" ht="13.5" thickBot="1">
      <c r="A366" s="31">
        <v>2004</v>
      </c>
      <c r="B366" s="206">
        <f>B320</f>
        <v>60000</v>
      </c>
      <c r="C366" s="244">
        <f t="shared" ref="C366:H366" si="79">C320</f>
        <v>0.64368739953010978</v>
      </c>
      <c r="D366" s="244">
        <f t="shared" si="79"/>
        <v>0.23998938019624794</v>
      </c>
      <c r="E366" s="244">
        <f t="shared" si="79"/>
        <v>3.1264261956721558E-2</v>
      </c>
      <c r="F366" s="244">
        <f t="shared" si="79"/>
        <v>2.270928650921223E-2</v>
      </c>
      <c r="G366" s="244">
        <f t="shared" si="79"/>
        <v>-1.8743965660379377E-16</v>
      </c>
      <c r="H366" s="244">
        <f t="shared" si="79"/>
        <v>0</v>
      </c>
      <c r="I366" s="375">
        <f>D76</f>
        <v>1.0000000000000002E-3</v>
      </c>
      <c r="K366" s="144" t="s">
        <v>370</v>
      </c>
      <c r="L366" s="326">
        <f t="shared" si="78"/>
        <v>6.3506812010402092E-3</v>
      </c>
      <c r="M366" s="326">
        <f t="shared" si="78"/>
        <v>-4.1887575461656029E-2</v>
      </c>
      <c r="N366" s="326">
        <f t="shared" si="78"/>
        <v>-4.6685564195065629E-2</v>
      </c>
      <c r="O366" s="326">
        <f t="shared" si="78"/>
        <v>-4.8113428686943314E-3</v>
      </c>
      <c r="P366" s="326">
        <f t="shared" si="78"/>
        <v>1.8743965660379377E-16</v>
      </c>
      <c r="Q366" s="326">
        <f t="shared" si="78"/>
        <v>0</v>
      </c>
      <c r="R366" s="375">
        <f t="shared" si="78"/>
        <v>0.11993519316678956</v>
      </c>
    </row>
    <row r="367" spans="1:29" ht="13.5" thickBot="1">
      <c r="A367" s="357">
        <v>2018</v>
      </c>
      <c r="B367" s="358">
        <f>B339</f>
        <v>60000</v>
      </c>
      <c r="C367" s="363">
        <f t="shared" ref="C367:H367" si="80">C339</f>
        <v>0.65003808073114999</v>
      </c>
      <c r="D367" s="363">
        <f t="shared" si="80"/>
        <v>0.19810180473459191</v>
      </c>
      <c r="E367" s="363">
        <f t="shared" si="80"/>
        <v>-1.5421302238344071E-2</v>
      </c>
      <c r="F367" s="363">
        <f t="shared" si="80"/>
        <v>1.7897943640517899E-2</v>
      </c>
      <c r="G367" s="363">
        <f t="shared" si="80"/>
        <v>0</v>
      </c>
      <c r="H367" s="363">
        <f t="shared" si="80"/>
        <v>0</v>
      </c>
      <c r="I367" s="376">
        <f>F76</f>
        <v>0.12093519316678956</v>
      </c>
      <c r="K367" s="144" t="s">
        <v>371</v>
      </c>
      <c r="L367" s="365">
        <f t="shared" ref="L367:R367" si="81">C367-C365</f>
        <v>0.2137379641156345</v>
      </c>
      <c r="M367" s="366">
        <f t="shared" si="81"/>
        <v>0.10992986802391311</v>
      </c>
      <c r="N367" s="366">
        <f t="shared" si="81"/>
        <v>7.7097583728616692E-2</v>
      </c>
      <c r="O367" s="366">
        <f t="shared" si="81"/>
        <v>6.982844274516431E-2</v>
      </c>
      <c r="P367" s="366">
        <f t="shared" si="81"/>
        <v>5.193049910464656E-2</v>
      </c>
      <c r="Q367" s="366">
        <f t="shared" si="81"/>
        <v>5.193049910464656E-2</v>
      </c>
      <c r="R367" s="376">
        <f t="shared" si="81"/>
        <v>9.1129058586206985E-2</v>
      </c>
    </row>
    <row r="368" spans="1:29" ht="12.75">
      <c r="C368" s="244"/>
      <c r="D368" s="244"/>
      <c r="E368" s="244"/>
      <c r="F368" s="244"/>
      <c r="G368" s="244"/>
      <c r="H368" s="244"/>
      <c r="I368" s="373"/>
      <c r="L368" s="326"/>
      <c r="M368" s="326"/>
      <c r="N368" s="326"/>
      <c r="O368" s="326"/>
      <c r="P368" s="326"/>
      <c r="Q368" s="326"/>
      <c r="R368" s="373"/>
    </row>
    <row r="369" spans="1:18" ht="12.75">
      <c r="A369" s="31">
        <v>2000</v>
      </c>
      <c r="B369" s="206">
        <f>B302</f>
        <v>80000</v>
      </c>
      <c r="C369" s="244">
        <f t="shared" ref="C369:H369" si="82">C302</f>
        <v>0.57742842745351375</v>
      </c>
      <c r="D369" s="244">
        <f t="shared" si="82"/>
        <v>0.2759329763314064</v>
      </c>
      <c r="E369" s="244">
        <f t="shared" si="82"/>
        <v>0.17676426832640854</v>
      </c>
      <c r="F369" s="244">
        <f t="shared" si="82"/>
        <v>6.3083311744882548E-2</v>
      </c>
      <c r="G369" s="244">
        <f t="shared" si="82"/>
        <v>-3.4901146756649411E-2</v>
      </c>
      <c r="H369" s="244">
        <f t="shared" si="82"/>
        <v>-3.4901146756649411E-2</v>
      </c>
      <c r="I369" s="375">
        <f>C78</f>
        <v>0.15840439073409535</v>
      </c>
      <c r="K369" s="144" t="s">
        <v>369</v>
      </c>
      <c r="L369" s="326">
        <f t="shared" ref="L369:R370" si="83">C370-C369</f>
        <v>7.5038397130679058E-2</v>
      </c>
      <c r="M369" s="326">
        <f t="shared" si="83"/>
        <v>5.5372899728806102E-2</v>
      </c>
      <c r="N369" s="326">
        <f t="shared" si="83"/>
        <v>3.458923769738112E-2</v>
      </c>
      <c r="O369" s="326">
        <f t="shared" si="83"/>
        <v>1.9619625011695299E-2</v>
      </c>
      <c r="P369" s="326">
        <f t="shared" si="83"/>
        <v>3.4901146756649529E-2</v>
      </c>
      <c r="Q369" s="326">
        <f t="shared" si="83"/>
        <v>3.4901146756649411E-2</v>
      </c>
      <c r="R369" s="375">
        <f t="shared" si="83"/>
        <v>-0.15740439073409535</v>
      </c>
    </row>
    <row r="370" spans="1:18" ht="13.5" thickBot="1">
      <c r="A370" s="31">
        <v>2004</v>
      </c>
      <c r="B370" s="206">
        <f>B321</f>
        <v>80000</v>
      </c>
      <c r="C370" s="244">
        <f t="shared" ref="C370:H370" si="84">C321</f>
        <v>0.65246682458419281</v>
      </c>
      <c r="D370" s="244">
        <f t="shared" si="84"/>
        <v>0.3313058760602125</v>
      </c>
      <c r="E370" s="244">
        <f t="shared" si="84"/>
        <v>0.21135350602378966</v>
      </c>
      <c r="F370" s="244">
        <f t="shared" si="84"/>
        <v>8.2702936756577847E-2</v>
      </c>
      <c r="G370" s="244">
        <f t="shared" si="84"/>
        <v>1.1582673668181252E-16</v>
      </c>
      <c r="H370" s="244">
        <f t="shared" si="84"/>
        <v>0</v>
      </c>
      <c r="I370" s="375">
        <f>D78</f>
        <v>1.0000000000000002E-3</v>
      </c>
      <c r="K370" s="144" t="s">
        <v>370</v>
      </c>
      <c r="L370" s="326">
        <f t="shared" si="83"/>
        <v>6.6968417567566108E-2</v>
      </c>
      <c r="M370" s="326">
        <f t="shared" si="83"/>
        <v>2.8451183412890491E-2</v>
      </c>
      <c r="N370" s="326">
        <f t="shared" si="83"/>
        <v>1.5890538778229574E-2</v>
      </c>
      <c r="O370" s="326">
        <f t="shared" si="83"/>
        <v>9.0646535732023803E-4</v>
      </c>
      <c r="P370" s="326">
        <f t="shared" si="83"/>
        <v>-1.1582673668181252E-16</v>
      </c>
      <c r="Q370" s="326">
        <f t="shared" si="83"/>
        <v>0</v>
      </c>
      <c r="R370" s="375">
        <f t="shared" si="83"/>
        <v>0.21332934402782486</v>
      </c>
    </row>
    <row r="371" spans="1:18" ht="13.5" thickBot="1">
      <c r="A371" s="357">
        <v>2018</v>
      </c>
      <c r="B371" s="358">
        <f>B340</f>
        <v>80000</v>
      </c>
      <c r="C371" s="363">
        <f t="shared" ref="C371:H371" si="85">C340</f>
        <v>0.71943524215175891</v>
      </c>
      <c r="D371" s="363">
        <f t="shared" si="85"/>
        <v>0.35975705947310299</v>
      </c>
      <c r="E371" s="363">
        <f t="shared" si="85"/>
        <v>0.22724404480201923</v>
      </c>
      <c r="F371" s="363">
        <f t="shared" si="85"/>
        <v>8.3609402113898085E-2</v>
      </c>
      <c r="G371" s="363">
        <f t="shared" si="85"/>
        <v>0</v>
      </c>
      <c r="H371" s="363">
        <f t="shared" si="85"/>
        <v>0</v>
      </c>
      <c r="I371" s="376">
        <f>F78</f>
        <v>0.21432934402782486</v>
      </c>
      <c r="K371" s="144" t="s">
        <v>371</v>
      </c>
      <c r="L371" s="365">
        <f t="shared" ref="L371:R371" si="86">C371-C369</f>
        <v>0.14200681469824517</v>
      </c>
      <c r="M371" s="366">
        <f t="shared" si="86"/>
        <v>8.3824083141696593E-2</v>
      </c>
      <c r="N371" s="366">
        <f t="shared" si="86"/>
        <v>5.0479776475610694E-2</v>
      </c>
      <c r="O371" s="366">
        <f t="shared" si="86"/>
        <v>2.0526090369015537E-2</v>
      </c>
      <c r="P371" s="366">
        <f t="shared" si="86"/>
        <v>3.4901146756649411E-2</v>
      </c>
      <c r="Q371" s="366">
        <f t="shared" si="86"/>
        <v>3.4901146756649411E-2</v>
      </c>
      <c r="R371" s="376">
        <f t="shared" si="86"/>
        <v>5.5924953293729512E-2</v>
      </c>
    </row>
    <row r="372" spans="1:18" ht="12.75">
      <c r="I372" s="373"/>
      <c r="L372" s="128"/>
      <c r="M372" s="128"/>
      <c r="N372" s="128"/>
      <c r="O372" s="128"/>
      <c r="P372" s="128"/>
      <c r="Q372" s="128"/>
      <c r="R372" s="373"/>
    </row>
    <row r="373" spans="1:18" ht="12.75">
      <c r="A373" s="31">
        <v>2000</v>
      </c>
      <c r="B373" s="206">
        <f>B303</f>
        <v>120000</v>
      </c>
      <c r="C373" s="244">
        <f>C303</f>
        <v>0.31174484639829314</v>
      </c>
      <c r="D373" s="244">
        <f t="shared" ref="D373:H373" si="87">D303</f>
        <v>0.12313411737582661</v>
      </c>
      <c r="E373" s="244">
        <f t="shared" si="87"/>
        <v>5.1074359558822197E-2</v>
      </c>
      <c r="F373" s="244">
        <f t="shared" si="87"/>
        <v>-2.7283351226684734E-2</v>
      </c>
      <c r="G373" s="244">
        <f t="shared" si="87"/>
        <v>-0.10564106201219167</v>
      </c>
      <c r="H373" s="244">
        <f t="shared" si="87"/>
        <v>-0.11285388928999748</v>
      </c>
      <c r="I373" s="375">
        <f>C82</f>
        <v>3.2563515585559789E-2</v>
      </c>
      <c r="K373" s="144" t="s">
        <v>369</v>
      </c>
      <c r="L373" s="326">
        <f t="shared" ref="L373:R374" si="88">C374-C373</f>
        <v>0.15728769074671323</v>
      </c>
      <c r="M373" s="326">
        <f t="shared" si="88"/>
        <v>0.12759238578174362</v>
      </c>
      <c r="N373" s="326">
        <f t="shared" si="88"/>
        <v>0.10882784093017528</v>
      </c>
      <c r="O373" s="326">
        <f t="shared" si="88"/>
        <v>0.11195515863687837</v>
      </c>
      <c r="P373" s="326">
        <f t="shared" si="88"/>
        <v>0.11508247634358157</v>
      </c>
      <c r="Q373" s="326">
        <f t="shared" si="88"/>
        <v>0.11285388928999748</v>
      </c>
      <c r="R373" s="375">
        <f t="shared" si="88"/>
        <v>-3.1563515585559788E-2</v>
      </c>
    </row>
    <row r="374" spans="1:18" ht="13.5" thickBot="1">
      <c r="A374" s="31">
        <v>2004</v>
      </c>
      <c r="B374" s="206">
        <f>B322</f>
        <v>120000</v>
      </c>
      <c r="C374" s="244">
        <f>C322</f>
        <v>0.46903253714500637</v>
      </c>
      <c r="D374" s="244">
        <f t="shared" ref="D374:H374" si="89">D322</f>
        <v>0.25072650315757022</v>
      </c>
      <c r="E374" s="244">
        <f t="shared" si="89"/>
        <v>0.15990220048899748</v>
      </c>
      <c r="F374" s="244">
        <f t="shared" si="89"/>
        <v>8.4671807410193631E-2</v>
      </c>
      <c r="G374" s="244">
        <f t="shared" si="89"/>
        <v>9.4414143313899038E-3</v>
      </c>
      <c r="H374" s="244">
        <f t="shared" si="89"/>
        <v>0</v>
      </c>
      <c r="I374" s="375">
        <f>D82</f>
        <v>1.0000000000000002E-3</v>
      </c>
      <c r="K374" s="144" t="s">
        <v>370</v>
      </c>
      <c r="L374" s="326">
        <f t="shared" si="88"/>
        <v>8.5663977971541017E-2</v>
      </c>
      <c r="M374" s="326">
        <f t="shared" si="88"/>
        <v>6.3086520189084394E-2</v>
      </c>
      <c r="N374" s="326">
        <f t="shared" si="88"/>
        <v>4.7806084763714285E-2</v>
      </c>
      <c r="O374" s="326">
        <f t="shared" si="88"/>
        <v>2.841381456072721E-2</v>
      </c>
      <c r="P374" s="326">
        <f t="shared" si="88"/>
        <v>1.1329414193881272E-2</v>
      </c>
      <c r="Q374" s="326">
        <f t="shared" si="88"/>
        <v>0</v>
      </c>
      <c r="R374" s="375">
        <f t="shared" si="88"/>
        <v>0.19111672575745489</v>
      </c>
    </row>
    <row r="375" spans="1:18" ht="13.5" thickBot="1">
      <c r="A375" s="357">
        <v>2018</v>
      </c>
      <c r="B375" s="358">
        <f>B341</f>
        <v>120000</v>
      </c>
      <c r="C375" s="363">
        <f>C341</f>
        <v>0.55469651511654738</v>
      </c>
      <c r="D375" s="363">
        <f t="shared" ref="D375:H375" si="90">D341</f>
        <v>0.31381302334665462</v>
      </c>
      <c r="E375" s="363">
        <f t="shared" si="90"/>
        <v>0.20770828525271176</v>
      </c>
      <c r="F375" s="363">
        <f t="shared" si="90"/>
        <v>0.11308562197092084</v>
      </c>
      <c r="G375" s="363">
        <f t="shared" si="90"/>
        <v>2.0770828525271175E-2</v>
      </c>
      <c r="H375" s="363">
        <f t="shared" si="90"/>
        <v>0</v>
      </c>
      <c r="I375" s="376">
        <f>F82</f>
        <v>0.19211672575745489</v>
      </c>
      <c r="K375" s="144" t="s">
        <v>371</v>
      </c>
      <c r="L375" s="362">
        <f t="shared" ref="L375:R375" si="91">C375-C373</f>
        <v>0.24295166871825424</v>
      </c>
      <c r="M375" s="363">
        <f t="shared" si="91"/>
        <v>0.19067890597082801</v>
      </c>
      <c r="N375" s="363">
        <f t="shared" si="91"/>
        <v>0.15663392569388956</v>
      </c>
      <c r="O375" s="363">
        <f t="shared" si="91"/>
        <v>0.14036897319760558</v>
      </c>
      <c r="P375" s="363">
        <f t="shared" si="91"/>
        <v>0.12641189053746285</v>
      </c>
      <c r="Q375" s="363">
        <f t="shared" si="91"/>
        <v>0.11285388928999748</v>
      </c>
      <c r="R375" s="376">
        <f t="shared" si="91"/>
        <v>0.15955321017189511</v>
      </c>
    </row>
    <row r="376" spans="1:18" ht="12.75">
      <c r="B376" s="3" t="s">
        <v>268</v>
      </c>
    </row>
    <row r="377" spans="1:18" ht="12.75">
      <c r="A377" s="113" t="s">
        <v>849</v>
      </c>
    </row>
    <row r="378" spans="1:18" ht="12.75">
      <c r="A378" s="113" t="s">
        <v>850</v>
      </c>
    </row>
    <row r="379" spans="1:18" ht="12.75">
      <c r="A379" s="113"/>
    </row>
    <row r="380" spans="1:18" ht="12">
      <c r="A380" s="179" t="s">
        <v>844</v>
      </c>
      <c r="B380" s="31"/>
      <c r="C380" s="31"/>
    </row>
    <row r="381" spans="1:18" ht="12.75">
      <c r="A381" s="215" t="s">
        <v>888</v>
      </c>
      <c r="R381" s="307" t="s">
        <v>806</v>
      </c>
    </row>
    <row r="382" spans="1:18" ht="12.75">
      <c r="A382" s="215" t="s">
        <v>841</v>
      </c>
    </row>
    <row r="383" spans="1:18" ht="12.75">
      <c r="A383" s="215"/>
    </row>
    <row r="384" spans="1:18" ht="12.75">
      <c r="A384" s="215" t="s">
        <v>840</v>
      </c>
      <c r="R384" s="307" t="s">
        <v>806</v>
      </c>
    </row>
    <row r="385" spans="1:18" ht="12.75">
      <c r="A385" s="215"/>
    </row>
    <row r="386" spans="1:18" ht="12.75">
      <c r="A386" s="143" t="s">
        <v>852</v>
      </c>
      <c r="R386" s="307" t="s">
        <v>806</v>
      </c>
    </row>
    <row r="387" spans="1:18" ht="12.75">
      <c r="A387" s="143" t="s">
        <v>793</v>
      </c>
    </row>
    <row r="389" spans="1:18" ht="12.75">
      <c r="A389" s="143" t="s">
        <v>804</v>
      </c>
      <c r="R389" s="307" t="s">
        <v>806</v>
      </c>
    </row>
    <row r="390" spans="1:18" ht="12.75">
      <c r="A390" s="368" t="s">
        <v>805</v>
      </c>
    </row>
    <row r="392" spans="1:18" ht="12.75">
      <c r="A392" s="143" t="s">
        <v>306</v>
      </c>
      <c r="R392" s="307" t="s">
        <v>806</v>
      </c>
    </row>
    <row r="393" spans="1:18" ht="12.75">
      <c r="A393" s="143" t="s">
        <v>798</v>
      </c>
    </row>
    <row r="394" spans="1:18" ht="12.75">
      <c r="A394" s="143" t="s">
        <v>797</v>
      </c>
    </row>
    <row r="395" spans="1:18" ht="12.75">
      <c r="A395" s="143" t="s">
        <v>975</v>
      </c>
    </row>
    <row r="396" spans="1:18" ht="12.75">
      <c r="A396" s="143" t="s">
        <v>799</v>
      </c>
    </row>
    <row r="397" spans="1:18" ht="12.75">
      <c r="A397" s="143" t="s">
        <v>803</v>
      </c>
      <c r="P397" s="143"/>
    </row>
    <row r="398" spans="1:18" ht="12.75">
      <c r="A398" s="143" t="s">
        <v>307</v>
      </c>
      <c r="P398" s="143"/>
    </row>
    <row r="399" spans="1:18" ht="12.75">
      <c r="A399" s="143" t="s">
        <v>800</v>
      </c>
      <c r="P399" s="143"/>
    </row>
    <row r="400" spans="1:18" ht="12.75">
      <c r="A400" s="143" t="s">
        <v>801</v>
      </c>
      <c r="P400" s="143"/>
    </row>
    <row r="401" spans="1:18" ht="12.75">
      <c r="A401" s="143" t="s">
        <v>802</v>
      </c>
      <c r="P401" s="143"/>
    </row>
    <row r="402" spans="1:18" ht="12.75">
      <c r="A402" s="143" t="s">
        <v>794</v>
      </c>
      <c r="P402" s="143"/>
    </row>
    <row r="403" spans="1:18" ht="12.75">
      <c r="A403" s="143" t="s">
        <v>807</v>
      </c>
      <c r="P403" s="143"/>
    </row>
    <row r="404" spans="1:18" ht="12.75">
      <c r="A404" s="143" t="s">
        <v>808</v>
      </c>
      <c r="P404" s="143"/>
    </row>
    <row r="405" spans="1:18" ht="12.75">
      <c r="A405" s="143" t="s">
        <v>809</v>
      </c>
      <c r="P405" s="143"/>
    </row>
    <row r="406" spans="1:18" ht="12.75">
      <c r="A406" s="143" t="s">
        <v>810</v>
      </c>
      <c r="P406" s="143"/>
    </row>
    <row r="407" spans="1:18" ht="12.75">
      <c r="A407" s="143"/>
      <c r="P407" s="143"/>
    </row>
    <row r="408" spans="1:18" ht="12.75">
      <c r="A408" s="143" t="s">
        <v>308</v>
      </c>
      <c r="P408" s="143"/>
      <c r="R408" s="307" t="s">
        <v>806</v>
      </c>
    </row>
    <row r="409" spans="1:18" ht="12.75">
      <c r="A409" s="143" t="s">
        <v>309</v>
      </c>
      <c r="P409" s="143"/>
    </row>
    <row r="410" spans="1:18" ht="12.75">
      <c r="A410" s="143" t="s">
        <v>310</v>
      </c>
      <c r="P410" s="143"/>
    </row>
    <row r="411" spans="1:18" ht="12.75">
      <c r="A411" s="143" t="s">
        <v>311</v>
      </c>
      <c r="P411" s="143"/>
    </row>
    <row r="412" spans="1:18" ht="12.75">
      <c r="A412" s="143" t="s">
        <v>312</v>
      </c>
      <c r="P412" s="143"/>
    </row>
    <row r="413" spans="1:18" ht="12.75">
      <c r="A413" s="143" t="s">
        <v>313</v>
      </c>
      <c r="P413" s="143"/>
    </row>
    <row r="414" spans="1:18" ht="12.75">
      <c r="A414" s="143" t="s">
        <v>314</v>
      </c>
      <c r="P414" s="143"/>
    </row>
    <row r="415" spans="1:18" ht="12.75">
      <c r="A415" s="143" t="s">
        <v>315</v>
      </c>
      <c r="P415" s="143"/>
    </row>
    <row r="416" spans="1:18" ht="12.75">
      <c r="P416" s="143"/>
    </row>
    <row r="417" spans="1:19" ht="12.75">
      <c r="P417" s="143"/>
    </row>
    <row r="418" spans="1:19" ht="12.75">
      <c r="A418" s="211" t="s">
        <v>866</v>
      </c>
      <c r="B418" s="211"/>
      <c r="C418" s="211"/>
      <c r="D418" s="211"/>
      <c r="E418" s="211"/>
      <c r="F418" s="211"/>
      <c r="G418" s="211"/>
      <c r="H418" s="211"/>
      <c r="I418" s="211"/>
      <c r="J418" s="211"/>
      <c r="K418" s="211"/>
      <c r="P418" s="143"/>
    </row>
    <row r="419" spans="1:19" ht="15.75">
      <c r="A419" s="382" t="s">
        <v>846</v>
      </c>
      <c r="B419" s="383"/>
      <c r="C419" s="383"/>
      <c r="D419" s="383"/>
      <c r="E419" s="383"/>
      <c r="F419" s="383"/>
      <c r="G419" s="383"/>
      <c r="H419" s="383"/>
      <c r="I419" s="383"/>
      <c r="J419" s="383"/>
      <c r="K419" s="383"/>
    </row>
    <row r="422" spans="1:19" ht="12.75">
      <c r="B422" s="211" t="s">
        <v>868</v>
      </c>
      <c r="C422" s="211"/>
      <c r="D422" s="211"/>
      <c r="E422" s="211"/>
      <c r="F422" s="211"/>
      <c r="G422" s="211"/>
      <c r="H422" s="211"/>
      <c r="I422" s="211"/>
      <c r="J422" s="211"/>
      <c r="L422" s="211" t="s">
        <v>867</v>
      </c>
      <c r="M422" s="211"/>
      <c r="N422" s="211"/>
      <c r="O422" s="211"/>
      <c r="P422" s="211"/>
      <c r="Q422" s="211"/>
      <c r="R422" s="211"/>
      <c r="S422" s="211"/>
    </row>
    <row r="423" spans="1:19" ht="12">
      <c r="A423" s="31"/>
      <c r="B423" s="208" t="s">
        <v>201</v>
      </c>
      <c r="C423" s="369" t="s">
        <v>836</v>
      </c>
      <c r="I423" s="372" t="s">
        <v>837</v>
      </c>
      <c r="K423" s="205" t="s">
        <v>842</v>
      </c>
      <c r="L423" s="369" t="s">
        <v>836</v>
      </c>
      <c r="R423" s="372" t="s">
        <v>837</v>
      </c>
    </row>
    <row r="424" spans="1:19">
      <c r="A424" s="207" t="s">
        <v>305</v>
      </c>
      <c r="B424" s="209" t="s">
        <v>202</v>
      </c>
      <c r="C424" s="193">
        <v>0</v>
      </c>
      <c r="D424" s="193">
        <v>0.1</v>
      </c>
      <c r="E424" s="193">
        <v>0.2</v>
      </c>
      <c r="F424" s="193">
        <v>0.3</v>
      </c>
      <c r="G424" s="193">
        <v>0.4</v>
      </c>
      <c r="H424" s="193">
        <v>0.5</v>
      </c>
      <c r="I424" s="372" t="s">
        <v>838</v>
      </c>
      <c r="K424" s="377" t="s">
        <v>843</v>
      </c>
      <c r="L424" s="193">
        <v>0</v>
      </c>
      <c r="M424" s="193">
        <v>0.1</v>
      </c>
      <c r="N424" s="193">
        <v>0.2</v>
      </c>
      <c r="O424" s="193">
        <v>0.3</v>
      </c>
      <c r="P424" s="193">
        <v>0.4</v>
      </c>
      <c r="Q424" s="193">
        <v>0.5</v>
      </c>
      <c r="R424" s="372" t="s">
        <v>839</v>
      </c>
    </row>
    <row r="425" spans="1:19" ht="12.75" thickBot="1">
      <c r="A425" s="31">
        <v>2000</v>
      </c>
      <c r="B425" s="206">
        <f>B299</f>
        <v>20000</v>
      </c>
      <c r="C425" s="246">
        <f t="shared" ref="C425:H425" si="92">C299</f>
        <v>8.5314331918334201</v>
      </c>
      <c r="D425" s="246">
        <f t="shared" si="92"/>
        <v>5.4758556642438752</v>
      </c>
      <c r="E425" s="246">
        <f t="shared" si="92"/>
        <v>2.4202781366543298</v>
      </c>
      <c r="F425" s="246">
        <f t="shared" si="92"/>
        <v>-1.2781507624897046</v>
      </c>
      <c r="G425" s="246">
        <f t="shared" si="92"/>
        <v>-4.7274984412648813</v>
      </c>
      <c r="H425" s="246">
        <f t="shared" si="92"/>
        <v>-6.4403681057050344</v>
      </c>
      <c r="I425" s="380">
        <f>I357</f>
        <v>0.59085668076083153</v>
      </c>
      <c r="R425" s="374"/>
    </row>
    <row r="426" spans="1:19" ht="13.5" thickBot="1">
      <c r="A426" s="357">
        <v>2018</v>
      </c>
      <c r="B426" s="358">
        <f>B337</f>
        <v>20000</v>
      </c>
      <c r="C426" s="359">
        <f t="shared" ref="C426:H426" si="93">C337</f>
        <v>11.898785425101215</v>
      </c>
      <c r="D426" s="359">
        <f t="shared" si="93"/>
        <v>7.0843514504436715</v>
      </c>
      <c r="E426" s="359">
        <f t="shared" si="93"/>
        <v>2.26991747578613</v>
      </c>
      <c r="F426" s="359">
        <f t="shared" si="93"/>
        <v>-3.8929021041731002</v>
      </c>
      <c r="G426" s="359">
        <f t="shared" si="93"/>
        <v>-9.5070355243893054</v>
      </c>
      <c r="H426" s="360">
        <f t="shared" si="93"/>
        <v>-9.9945287816906863</v>
      </c>
      <c r="I426" s="376">
        <f>I359</f>
        <v>-0.50210645545905208</v>
      </c>
      <c r="K426" s="273" t="s">
        <v>371</v>
      </c>
      <c r="L426" s="362">
        <f t="shared" ref="L426:R426" si="94">C426-C425</f>
        <v>3.3673522332677948</v>
      </c>
      <c r="M426" s="363">
        <f t="shared" si="94"/>
        <v>1.6084957861997964</v>
      </c>
      <c r="N426" s="363">
        <f t="shared" si="94"/>
        <v>-0.15036066086819977</v>
      </c>
      <c r="O426" s="363">
        <f t="shared" si="94"/>
        <v>-2.6147513416833954</v>
      </c>
      <c r="P426" s="359">
        <f t="shared" si="94"/>
        <v>-4.7795370831244242</v>
      </c>
      <c r="Q426" s="359">
        <f t="shared" si="94"/>
        <v>-3.5541606759856519</v>
      </c>
      <c r="R426" s="378">
        <f t="shared" si="94"/>
        <v>-1.0929631362198835</v>
      </c>
    </row>
    <row r="427" spans="1:19" ht="12.75">
      <c r="B427" s="206"/>
      <c r="C427" s="244"/>
      <c r="D427" s="244"/>
      <c r="E427" s="244"/>
      <c r="F427" s="244"/>
      <c r="G427" s="244"/>
      <c r="H427" s="244"/>
      <c r="I427" s="375"/>
      <c r="L427" s="143"/>
      <c r="M427" s="143"/>
      <c r="N427" s="143"/>
      <c r="O427" s="143"/>
      <c r="P427" s="143"/>
      <c r="Q427" s="143"/>
      <c r="R427" s="374"/>
    </row>
    <row r="428" spans="1:19" ht="13.5" thickBot="1">
      <c r="A428" s="31">
        <v>2000</v>
      </c>
      <c r="B428" s="206">
        <f>B300</f>
        <v>40000</v>
      </c>
      <c r="C428" s="244">
        <f t="shared" ref="C428:H428" si="95">C300</f>
        <v>0.4021553736648022</v>
      </c>
      <c r="D428" s="244">
        <f t="shared" si="95"/>
        <v>0.11408726254232107</v>
      </c>
      <c r="E428" s="244">
        <f t="shared" si="95"/>
        <v>-0.14358168091195253</v>
      </c>
      <c r="F428" s="244">
        <f t="shared" si="95"/>
        <v>-0.18067660935777821</v>
      </c>
      <c r="G428" s="244">
        <f t="shared" si="95"/>
        <v>-0.10141309422851533</v>
      </c>
      <c r="H428" s="244">
        <f t="shared" si="95"/>
        <v>-0.10141309422851533</v>
      </c>
      <c r="I428" s="380">
        <f>I361</f>
        <v>-1.9845102079570898E-2</v>
      </c>
      <c r="L428" s="143"/>
      <c r="M428" s="143"/>
      <c r="N428" s="143"/>
      <c r="O428" s="143"/>
      <c r="P428" s="143"/>
      <c r="Q428" s="143"/>
      <c r="R428" s="374"/>
    </row>
    <row r="429" spans="1:19" ht="13.5" thickBot="1">
      <c r="A429" s="357">
        <v>2018</v>
      </c>
      <c r="B429" s="358">
        <f>B338</f>
        <v>40000</v>
      </c>
      <c r="C429" s="363">
        <f t="shared" ref="C429:H429" si="96">C338</f>
        <v>0.98093750000000002</v>
      </c>
      <c r="D429" s="363">
        <f t="shared" si="96"/>
        <v>0.48919708702064896</v>
      </c>
      <c r="E429" s="363">
        <f t="shared" si="96"/>
        <v>5.5937500000000001E-2</v>
      </c>
      <c r="F429" s="363">
        <f t="shared" si="96"/>
        <v>-7.6090318448023456E-2</v>
      </c>
      <c r="G429" s="363">
        <f t="shared" si="96"/>
        <v>3.09375E-2</v>
      </c>
      <c r="H429" s="364">
        <f t="shared" si="96"/>
        <v>0</v>
      </c>
      <c r="I429" s="376">
        <f>I363</f>
        <v>0.22164275506526154</v>
      </c>
      <c r="K429" s="273" t="s">
        <v>371</v>
      </c>
      <c r="L429" s="362">
        <f t="shared" ref="L429:R429" si="97">C429-C428</f>
        <v>0.57878212633519777</v>
      </c>
      <c r="M429" s="363">
        <f t="shared" si="97"/>
        <v>0.37510982447832786</v>
      </c>
      <c r="N429" s="363">
        <f t="shared" si="97"/>
        <v>0.19951918091195253</v>
      </c>
      <c r="O429" s="363">
        <f t="shared" si="97"/>
        <v>0.10458629090975476</v>
      </c>
      <c r="P429" s="363">
        <f t="shared" si="97"/>
        <v>0.13235059422851533</v>
      </c>
      <c r="Q429" s="363">
        <f t="shared" si="97"/>
        <v>0.10141309422851533</v>
      </c>
      <c r="R429" s="376">
        <f t="shared" si="97"/>
        <v>0.24148785714483245</v>
      </c>
    </row>
    <row r="430" spans="1:19" ht="12.75">
      <c r="B430" s="206"/>
      <c r="C430" s="244"/>
      <c r="D430" s="244"/>
      <c r="E430" s="244"/>
      <c r="F430" s="244"/>
      <c r="G430" s="244"/>
      <c r="H430" s="244"/>
      <c r="I430" s="375"/>
      <c r="L430" s="143"/>
      <c r="M430" s="143"/>
      <c r="N430" s="143"/>
      <c r="O430" s="143"/>
      <c r="P430" s="143"/>
      <c r="Q430" s="143"/>
      <c r="R430" s="381"/>
    </row>
    <row r="431" spans="1:19" ht="13.5" thickBot="1">
      <c r="A431" s="31">
        <v>2000</v>
      </c>
      <c r="B431" s="206">
        <f>B301</f>
        <v>60000</v>
      </c>
      <c r="C431" s="244">
        <f t="shared" ref="C431:H431" si="98">C301</f>
        <v>0.43630011661551549</v>
      </c>
      <c r="D431" s="244">
        <f t="shared" si="98"/>
        <v>8.81719367106788E-2</v>
      </c>
      <c r="E431" s="244">
        <f t="shared" si="98"/>
        <v>-9.251888596696077E-2</v>
      </c>
      <c r="F431" s="244">
        <f t="shared" si="98"/>
        <v>-5.1930499104646415E-2</v>
      </c>
      <c r="G431" s="244">
        <f t="shared" si="98"/>
        <v>-5.193049910464656E-2</v>
      </c>
      <c r="H431" s="244">
        <f t="shared" si="98"/>
        <v>-5.193049910464656E-2</v>
      </c>
      <c r="I431" s="375">
        <f>I365</f>
        <v>2.9806134580582577E-2</v>
      </c>
      <c r="L431" s="143"/>
      <c r="M431" s="143"/>
      <c r="N431" s="143"/>
      <c r="O431" s="143"/>
      <c r="P431" s="143"/>
      <c r="Q431" s="143"/>
      <c r="R431" s="381"/>
    </row>
    <row r="432" spans="1:19" ht="13.5" thickBot="1">
      <c r="A432" s="357">
        <v>2018</v>
      </c>
      <c r="B432" s="358">
        <f>B339</f>
        <v>60000</v>
      </c>
      <c r="C432" s="363">
        <f t="shared" ref="C432:H432" si="99">C339</f>
        <v>0.65003808073114999</v>
      </c>
      <c r="D432" s="363">
        <f t="shared" si="99"/>
        <v>0.19810180473459191</v>
      </c>
      <c r="E432" s="363">
        <f t="shared" si="99"/>
        <v>-1.5421302238344071E-2</v>
      </c>
      <c r="F432" s="363">
        <f t="shared" si="99"/>
        <v>1.7897943640517899E-2</v>
      </c>
      <c r="G432" s="363">
        <f t="shared" si="99"/>
        <v>0</v>
      </c>
      <c r="H432" s="364">
        <f t="shared" si="99"/>
        <v>0</v>
      </c>
      <c r="I432" s="376">
        <f>I367</f>
        <v>0.12093519316678956</v>
      </c>
      <c r="K432" s="273" t="s">
        <v>371</v>
      </c>
      <c r="L432" s="362">
        <f t="shared" ref="L432:R432" si="100">C432-C431</f>
        <v>0.2137379641156345</v>
      </c>
      <c r="M432" s="363">
        <f t="shared" si="100"/>
        <v>0.10992986802391311</v>
      </c>
      <c r="N432" s="363">
        <f t="shared" si="100"/>
        <v>7.7097583728616692E-2</v>
      </c>
      <c r="O432" s="363">
        <f t="shared" si="100"/>
        <v>6.982844274516431E-2</v>
      </c>
      <c r="P432" s="363">
        <f t="shared" si="100"/>
        <v>5.193049910464656E-2</v>
      </c>
      <c r="Q432" s="363">
        <f t="shared" si="100"/>
        <v>5.193049910464656E-2</v>
      </c>
      <c r="R432" s="376">
        <f t="shared" si="100"/>
        <v>9.1129058586206985E-2</v>
      </c>
    </row>
    <row r="433" spans="1:18" ht="12.75">
      <c r="B433" s="206"/>
      <c r="C433" s="244"/>
      <c r="D433" s="244"/>
      <c r="E433" s="244"/>
      <c r="F433" s="244"/>
      <c r="G433" s="244"/>
      <c r="H433" s="244"/>
      <c r="I433" s="375"/>
      <c r="L433" s="143"/>
      <c r="M433" s="143"/>
      <c r="N433" s="143"/>
      <c r="O433" s="143"/>
      <c r="P433" s="143"/>
      <c r="Q433" s="143"/>
      <c r="R433" s="381"/>
    </row>
    <row r="434" spans="1:18" ht="13.5" thickBot="1">
      <c r="A434" s="31">
        <v>2000</v>
      </c>
      <c r="B434" s="206">
        <f>B302</f>
        <v>80000</v>
      </c>
      <c r="C434" s="244">
        <f t="shared" ref="C434:H434" si="101">C302</f>
        <v>0.57742842745351375</v>
      </c>
      <c r="D434" s="244">
        <f t="shared" si="101"/>
        <v>0.2759329763314064</v>
      </c>
      <c r="E434" s="244">
        <f t="shared" si="101"/>
        <v>0.17676426832640854</v>
      </c>
      <c r="F434" s="244">
        <f t="shared" si="101"/>
        <v>6.3083311744882548E-2</v>
      </c>
      <c r="G434" s="244">
        <f t="shared" si="101"/>
        <v>-3.4901146756649411E-2</v>
      </c>
      <c r="H434" s="244">
        <f t="shared" si="101"/>
        <v>-3.4901146756649411E-2</v>
      </c>
      <c r="I434" s="375">
        <f>I369</f>
        <v>0.15840439073409535</v>
      </c>
      <c r="L434" s="143"/>
      <c r="M434" s="143"/>
      <c r="N434" s="143"/>
      <c r="O434" s="143"/>
      <c r="P434" s="143"/>
      <c r="Q434" s="143"/>
      <c r="R434" s="381"/>
    </row>
    <row r="435" spans="1:18" ht="13.5" thickBot="1">
      <c r="A435" s="357">
        <v>2018</v>
      </c>
      <c r="B435" s="358">
        <f>B340</f>
        <v>80000</v>
      </c>
      <c r="C435" s="363">
        <f t="shared" ref="C435:H435" si="102">C340</f>
        <v>0.71943524215175891</v>
      </c>
      <c r="D435" s="363">
        <f t="shared" si="102"/>
        <v>0.35975705947310299</v>
      </c>
      <c r="E435" s="363">
        <f t="shared" si="102"/>
        <v>0.22724404480201923</v>
      </c>
      <c r="F435" s="363">
        <f t="shared" si="102"/>
        <v>8.3609402113898085E-2</v>
      </c>
      <c r="G435" s="363">
        <f t="shared" si="102"/>
        <v>0</v>
      </c>
      <c r="H435" s="364">
        <f t="shared" si="102"/>
        <v>0</v>
      </c>
      <c r="I435" s="376">
        <f>I371</f>
        <v>0.21432934402782486</v>
      </c>
      <c r="K435" s="273" t="s">
        <v>371</v>
      </c>
      <c r="L435" s="362">
        <f t="shared" ref="L435:R435" si="103">C435-C434</f>
        <v>0.14200681469824517</v>
      </c>
      <c r="M435" s="363">
        <f t="shared" si="103"/>
        <v>8.3824083141696593E-2</v>
      </c>
      <c r="N435" s="363">
        <f t="shared" si="103"/>
        <v>5.0479776475610694E-2</v>
      </c>
      <c r="O435" s="363">
        <f t="shared" si="103"/>
        <v>2.0526090369015537E-2</v>
      </c>
      <c r="P435" s="363">
        <f t="shared" si="103"/>
        <v>3.4901146756649411E-2</v>
      </c>
      <c r="Q435" s="363">
        <f t="shared" si="103"/>
        <v>3.4901146756649411E-2</v>
      </c>
      <c r="R435" s="376">
        <f t="shared" si="103"/>
        <v>5.5924953293729512E-2</v>
      </c>
    </row>
    <row r="436" spans="1:18" ht="12.75">
      <c r="A436" s="31"/>
      <c r="B436" s="206"/>
      <c r="C436" s="244"/>
      <c r="D436" s="244"/>
      <c r="E436" s="244"/>
      <c r="F436" s="244"/>
      <c r="G436" s="244"/>
      <c r="H436" s="244"/>
      <c r="I436" s="375"/>
      <c r="L436" s="143"/>
      <c r="M436" s="143"/>
      <c r="N436" s="143"/>
      <c r="O436" s="143"/>
      <c r="P436" s="143"/>
      <c r="Q436" s="143"/>
      <c r="R436" s="381"/>
    </row>
    <row r="437" spans="1:18" ht="13.5" thickBot="1">
      <c r="A437" s="31">
        <v>2000</v>
      </c>
      <c r="B437" s="206">
        <f>B303</f>
        <v>120000</v>
      </c>
      <c r="C437" s="244">
        <f>C303</f>
        <v>0.31174484639829314</v>
      </c>
      <c r="D437" s="244">
        <f t="shared" ref="D437:H437" si="104">D303</f>
        <v>0.12313411737582661</v>
      </c>
      <c r="E437" s="244">
        <f t="shared" si="104"/>
        <v>5.1074359558822197E-2</v>
      </c>
      <c r="F437" s="244">
        <f t="shared" si="104"/>
        <v>-2.7283351226684734E-2</v>
      </c>
      <c r="G437" s="244">
        <f t="shared" si="104"/>
        <v>-0.10564106201219167</v>
      </c>
      <c r="H437" s="244">
        <f t="shared" si="104"/>
        <v>-0.11285388928999748</v>
      </c>
      <c r="I437" s="375">
        <f>I373</f>
        <v>3.2563515585559789E-2</v>
      </c>
      <c r="L437" s="143"/>
      <c r="M437" s="143"/>
      <c r="N437" s="143"/>
      <c r="O437" s="143"/>
      <c r="P437" s="143"/>
      <c r="Q437" s="143"/>
      <c r="R437" s="381"/>
    </row>
    <row r="438" spans="1:18" ht="13.5" thickBot="1">
      <c r="A438" s="357">
        <v>2018</v>
      </c>
      <c r="B438" s="358">
        <f>B341</f>
        <v>120000</v>
      </c>
      <c r="C438" s="363">
        <f>C341</f>
        <v>0.55469651511654738</v>
      </c>
      <c r="D438" s="363">
        <f t="shared" ref="D438:H438" si="105">D341</f>
        <v>0.31381302334665462</v>
      </c>
      <c r="E438" s="363">
        <f t="shared" si="105"/>
        <v>0.20770828525271176</v>
      </c>
      <c r="F438" s="363">
        <f t="shared" si="105"/>
        <v>0.11308562197092084</v>
      </c>
      <c r="G438" s="363">
        <f t="shared" si="105"/>
        <v>2.0770828525271175E-2</v>
      </c>
      <c r="H438" s="364">
        <f t="shared" si="105"/>
        <v>0</v>
      </c>
      <c r="I438" s="376">
        <f>I375</f>
        <v>0.19211672575745489</v>
      </c>
      <c r="K438" s="273" t="s">
        <v>371</v>
      </c>
      <c r="L438" s="362">
        <f t="shared" ref="L438:R438" si="106">C438-C437</f>
        <v>0.24295166871825424</v>
      </c>
      <c r="M438" s="363">
        <f t="shared" si="106"/>
        <v>0.19067890597082801</v>
      </c>
      <c r="N438" s="363">
        <f t="shared" si="106"/>
        <v>0.15663392569388956</v>
      </c>
      <c r="O438" s="363">
        <f t="shared" si="106"/>
        <v>0.14036897319760558</v>
      </c>
      <c r="P438" s="363">
        <f t="shared" si="106"/>
        <v>0.12641189053746285</v>
      </c>
      <c r="Q438" s="363">
        <f t="shared" si="106"/>
        <v>0.11285388928999748</v>
      </c>
      <c r="R438" s="376">
        <f t="shared" si="106"/>
        <v>0.15955321017189511</v>
      </c>
    </row>
    <row r="439" spans="1:18" ht="12.75">
      <c r="A439" s="31"/>
      <c r="B439" s="3" t="s">
        <v>268</v>
      </c>
      <c r="C439" s="244"/>
      <c r="D439" s="244"/>
      <c r="E439" s="244"/>
      <c r="F439" s="244"/>
      <c r="G439" s="244"/>
      <c r="H439" s="244"/>
    </row>
    <row r="441" spans="1:18" ht="12.75">
      <c r="A441" s="143" t="s">
        <v>845</v>
      </c>
      <c r="Q441" s="307" t="s">
        <v>806</v>
      </c>
    </row>
    <row r="442" spans="1:18" ht="12.75">
      <c r="A442" s="143" t="s">
        <v>795</v>
      </c>
    </row>
    <row r="443" spans="1:18" ht="12.75">
      <c r="A443" s="143" t="s">
        <v>796</v>
      </c>
    </row>
    <row r="444" spans="1:18" ht="12.75">
      <c r="A444" s="143"/>
    </row>
    <row r="445" spans="1:18" ht="12.75">
      <c r="A445" s="215" t="s">
        <v>888</v>
      </c>
    </row>
    <row r="446" spans="1:18" ht="12.75">
      <c r="A446" s="215" t="s">
        <v>841</v>
      </c>
    </row>
    <row r="447" spans="1:18" ht="12.75">
      <c r="A447" s="215"/>
    </row>
    <row r="448" spans="1:18" ht="12.75">
      <c r="A448" s="215" t="s">
        <v>840</v>
      </c>
    </row>
    <row r="451" spans="1:28" ht="18">
      <c r="A451" s="203" t="s">
        <v>869</v>
      </c>
      <c r="B451" s="203"/>
      <c r="C451" s="203"/>
      <c r="D451" s="203"/>
      <c r="E451" s="203"/>
      <c r="F451" s="203"/>
      <c r="G451" s="203"/>
      <c r="H451" s="203"/>
      <c r="I451" s="203"/>
      <c r="J451" s="203"/>
      <c r="K451" s="203"/>
      <c r="L451" s="203"/>
      <c r="M451" s="203"/>
      <c r="N451" s="203"/>
      <c r="O451" s="203"/>
      <c r="P451" s="203"/>
      <c r="Q451" s="203"/>
    </row>
    <row r="452" spans="1:28" ht="18">
      <c r="A452" s="203" t="s">
        <v>187</v>
      </c>
      <c r="B452" s="203"/>
      <c r="C452" s="203"/>
      <c r="D452" s="203"/>
      <c r="E452" s="203"/>
      <c r="F452" s="203"/>
      <c r="G452" s="203"/>
      <c r="H452" s="203"/>
      <c r="I452" s="203"/>
      <c r="J452" s="203"/>
      <c r="K452" s="203"/>
      <c r="L452" s="203"/>
      <c r="M452" s="203"/>
      <c r="N452" s="203"/>
      <c r="O452" s="203"/>
      <c r="P452" s="203"/>
      <c r="Q452" s="203"/>
    </row>
    <row r="453" spans="1:28" ht="18">
      <c r="A453" s="240" t="s">
        <v>967</v>
      </c>
      <c r="B453" s="240"/>
      <c r="C453" s="240"/>
      <c r="D453" s="203"/>
      <c r="E453" s="203"/>
      <c r="F453" s="203"/>
      <c r="G453" s="203"/>
      <c r="H453" s="203"/>
      <c r="I453" s="203"/>
      <c r="J453" s="203"/>
      <c r="K453" s="203"/>
      <c r="L453" s="203"/>
      <c r="M453" s="203"/>
      <c r="N453" s="203"/>
      <c r="O453" s="203"/>
      <c r="P453" s="203"/>
      <c r="Q453" s="203"/>
    </row>
    <row r="454" spans="1:28" ht="12">
      <c r="C454" s="160"/>
    </row>
    <row r="455" spans="1:28">
      <c r="F455" s="31">
        <v>2000</v>
      </c>
      <c r="G455" s="31">
        <v>2018</v>
      </c>
      <c r="K455" s="31"/>
      <c r="L455" s="31"/>
    </row>
    <row r="456" spans="1:28" ht="12.75">
      <c r="B456" s="231" t="s">
        <v>373</v>
      </c>
      <c r="C456" s="177"/>
      <c r="D456" s="177"/>
      <c r="E456" s="177"/>
      <c r="F456" s="174">
        <f>'2000'!InflateFactr</f>
        <v>1.468</v>
      </c>
      <c r="G456" s="174">
        <f>'2018'!InflateFactr</f>
        <v>1</v>
      </c>
      <c r="I456" s="143"/>
      <c r="K456" s="143"/>
      <c r="L456" s="230"/>
    </row>
    <row r="457" spans="1:28" ht="12.75">
      <c r="B457" s="143" t="s">
        <v>811</v>
      </c>
      <c r="F457" s="143">
        <v>1.468</v>
      </c>
      <c r="G457" s="230">
        <v>1</v>
      </c>
      <c r="I457" s="143"/>
      <c r="K457" s="143"/>
      <c r="L457" s="230"/>
    </row>
    <row r="459" spans="1:28" ht="12.75">
      <c r="C459" s="96" t="s">
        <v>111</v>
      </c>
      <c r="D459" s="2"/>
      <c r="E459" s="2"/>
      <c r="F459" s="2"/>
      <c r="G459" s="2"/>
      <c r="H459" s="2"/>
      <c r="I459" s="2"/>
      <c r="J459" s="2"/>
      <c r="K459" s="2"/>
      <c r="L459" s="2"/>
      <c r="M459" s="12"/>
    </row>
    <row r="460" spans="1:28" ht="12.75">
      <c r="C460" s="20">
        <v>0</v>
      </c>
      <c r="D460" s="20">
        <v>0.05</v>
      </c>
      <c r="E460" s="20">
        <v>0.1</v>
      </c>
      <c r="F460" s="20">
        <v>0.15</v>
      </c>
      <c r="G460" s="20">
        <v>0.2</v>
      </c>
      <c r="H460" s="20">
        <v>0.25</v>
      </c>
      <c r="I460" s="20">
        <v>0.3</v>
      </c>
      <c r="J460" s="20">
        <v>0.35</v>
      </c>
      <c r="K460" s="20">
        <v>0.4</v>
      </c>
      <c r="L460" s="20">
        <v>0.45</v>
      </c>
      <c r="M460" s="20">
        <v>0.5</v>
      </c>
      <c r="N460" s="384" t="s">
        <v>847</v>
      </c>
    </row>
    <row r="461" spans="1:28" ht="12.75">
      <c r="A461" s="242">
        <f>'2018'!B132-'2000'!B129</f>
        <v>0</v>
      </c>
      <c r="B461" s="183">
        <f>'2000'!B129</f>
        <v>1E-3</v>
      </c>
      <c r="C461" s="245">
        <f>'2018'!C132-'2000'!C129</f>
        <v>0</v>
      </c>
      <c r="D461" s="245">
        <f>'2018'!D132-'2000'!D129</f>
        <v>0</v>
      </c>
      <c r="E461" s="245">
        <f>'2018'!E132-'2000'!E129</f>
        <v>0</v>
      </c>
      <c r="F461" s="245">
        <f>'2018'!F132-'2000'!F129</f>
        <v>0</v>
      </c>
      <c r="G461" s="245">
        <f>'2018'!G132-'2000'!G129</f>
        <v>0</v>
      </c>
      <c r="H461" s="245">
        <f>'2018'!H132-'2000'!H129</f>
        <v>0</v>
      </c>
      <c r="I461" s="245">
        <f>'2018'!I132-'2000'!I129</f>
        <v>0</v>
      </c>
      <c r="J461" s="245">
        <f>'2018'!J132-'2000'!J129</f>
        <v>0</v>
      </c>
      <c r="K461" s="245">
        <f>'2018'!K132-'2000'!K129</f>
        <v>0</v>
      </c>
      <c r="L461" s="245">
        <f>'2018'!L132-'2000'!L129</f>
        <v>0</v>
      </c>
      <c r="M461" s="245">
        <f>'2018'!M132-'2000'!M129</f>
        <v>0</v>
      </c>
      <c r="N461" s="373">
        <f>AVERAGE(C461:M461)</f>
        <v>0</v>
      </c>
      <c r="O461" s="226" t="s">
        <v>382</v>
      </c>
      <c r="P461" s="161"/>
    </row>
    <row r="462" spans="1:28" ht="12.75">
      <c r="A462" s="242">
        <f>'2018'!B133-'2000'!B130</f>
        <v>0</v>
      </c>
      <c r="B462" s="183">
        <f>'2000'!B130</f>
        <v>10000</v>
      </c>
      <c r="C462" s="245">
        <f>'2018'!C133-'2000'!C130</f>
        <v>116.48609077598826</v>
      </c>
      <c r="D462" s="245">
        <f>'2018'!D133-'2000'!D130</f>
        <v>116.9773413746459</v>
      </c>
      <c r="E462" s="245">
        <f>'2018'!E133-'2000'!E130</f>
        <v>117.4685919733036</v>
      </c>
      <c r="F462" s="245">
        <f>'2018'!F133-'2000'!F130</f>
        <v>116.84997357632807</v>
      </c>
      <c r="G462" s="245">
        <f>'2018'!G133-'2000'!G130</f>
        <v>114.58741520224163</v>
      </c>
      <c r="H462" s="245">
        <f>'2018'!H133-'2000'!H130</f>
        <v>114.60889782376267</v>
      </c>
      <c r="I462" s="245">
        <f>'2018'!I133-'2000'!I130</f>
        <v>114.63038044528372</v>
      </c>
      <c r="J462" s="245">
        <f>'2018'!J133-'2000'!J130</f>
        <v>116.72713714657908</v>
      </c>
      <c r="K462" s="245">
        <f>'2018'!K133-'2000'!K130</f>
        <v>116.7271371465792</v>
      </c>
      <c r="L462" s="245">
        <f>'2018'!L133-'2000'!L130</f>
        <v>116.7271371465792</v>
      </c>
      <c r="M462" s="245">
        <f>'2018'!M133-'2000'!M130</f>
        <v>116.7271371465792</v>
      </c>
      <c r="N462" s="373">
        <f t="shared" ref="N462:N486" si="107">AVERAGE(C462:M462)</f>
        <v>116.22883997798823</v>
      </c>
      <c r="O462" s="160"/>
    </row>
    <row r="463" spans="1:28" ht="12.75">
      <c r="A463" s="242">
        <f>'2018'!B134-'2000'!B131</f>
        <v>0</v>
      </c>
      <c r="B463" s="183">
        <f>'2000'!B131</f>
        <v>20000</v>
      </c>
      <c r="C463" s="245">
        <f>'2018'!C134-'2000'!C131</f>
        <v>-392.74732540861805</v>
      </c>
      <c r="D463" s="245">
        <f>'2018'!D134-'2000'!D131</f>
        <v>-342.70436016557596</v>
      </c>
      <c r="E463" s="245">
        <f>'2018'!E134-'2000'!E131</f>
        <v>-292.66139492253376</v>
      </c>
      <c r="F463" s="245">
        <f>'2018'!F134-'2000'!F131</f>
        <v>-242.61842967949161</v>
      </c>
      <c r="G463" s="245">
        <f>'2018'!G134-'2000'!G131</f>
        <v>-192.57546443644935</v>
      </c>
      <c r="H463" s="245">
        <f>'2018'!H134-'2000'!H131</f>
        <v>-147.04157290494177</v>
      </c>
      <c r="I463" s="245">
        <f>'2018'!I134-'2000'!I131</f>
        <v>-96.059071707626487</v>
      </c>
      <c r="J463" s="245">
        <f>'2018'!J134-'2000'!J131</f>
        <v>-47.173327211606647</v>
      </c>
      <c r="K463" s="245">
        <f>'2018'!K134-'2000'!K131</f>
        <v>3.7662087426664357</v>
      </c>
      <c r="L463" s="245">
        <f>'2018'!L134-'2000'!L131</f>
        <v>157.6298867110437</v>
      </c>
      <c r="M463" s="245">
        <f>'2018'!M134-'2000'!M131</f>
        <v>222.18988671104398</v>
      </c>
      <c r="N463" s="373">
        <f t="shared" si="107"/>
        <v>-124.54499675200817</v>
      </c>
      <c r="O463" s="160"/>
    </row>
    <row r="464" spans="1:28" ht="12.75">
      <c r="A464" s="242">
        <f>'2018'!B135-'2000'!B132</f>
        <v>0</v>
      </c>
      <c r="B464" s="183">
        <f>'2000'!B132</f>
        <v>30000</v>
      </c>
      <c r="C464" s="245">
        <f>'2018'!C135-'2000'!C132</f>
        <v>103.35000000000014</v>
      </c>
      <c r="D464" s="245">
        <f>'2018'!D135-'2000'!D132</f>
        <v>148.4144478645635</v>
      </c>
      <c r="E464" s="245">
        <f>'2018'!E135-'2000'!E132</f>
        <v>193.47889572912686</v>
      </c>
      <c r="F464" s="245">
        <f>'2018'!F135-'2000'!F132</f>
        <v>238.54334359369</v>
      </c>
      <c r="G464" s="245">
        <f>'2018'!G135-'2000'!G132</f>
        <v>283.60779145825313</v>
      </c>
      <c r="H464" s="245">
        <f>'2018'!H135-'2000'!H132</f>
        <v>326.55399999999986</v>
      </c>
      <c r="I464" s="245">
        <f>'2018'!I135-'2000'!I132</f>
        <v>384.97814201410415</v>
      </c>
      <c r="J464" s="245">
        <f>'2018'!J135-'2000'!J132</f>
        <v>458.56883808269436</v>
      </c>
      <c r="K464" s="245">
        <f>'2018'!K135-'2000'!K132</f>
        <v>317.59953415128444</v>
      </c>
      <c r="L464" s="245">
        <f>'2018'!L135-'2000'!L132</f>
        <v>316.19023021987476</v>
      </c>
      <c r="M464" s="245">
        <f>'2018'!M135-'2000'!M132</f>
        <v>310.27185257693043</v>
      </c>
      <c r="N464" s="373">
        <f t="shared" si="107"/>
        <v>280.14155233550196</v>
      </c>
      <c r="O464" s="143" t="s">
        <v>385</v>
      </c>
      <c r="AB464" s="307" t="s">
        <v>806</v>
      </c>
    </row>
    <row r="465" spans="1:28" ht="12.75">
      <c r="A465" s="242">
        <f>'2018'!B136-'2000'!B133</f>
        <v>0</v>
      </c>
      <c r="B465" s="183">
        <f>'2000'!B133</f>
        <v>40000</v>
      </c>
      <c r="C465" s="245">
        <f>'2018'!C136-'2000'!C133</f>
        <v>303.34999999999991</v>
      </c>
      <c r="D465" s="245">
        <f>'2018'!D136-'2000'!D133</f>
        <v>363.43593048608409</v>
      </c>
      <c r="E465" s="245">
        <f>'2018'!E136-'2000'!E133</f>
        <v>423.52186097216918</v>
      </c>
      <c r="F465" s="245">
        <f>'2018'!F136-'2000'!F133</f>
        <v>483.60779145825336</v>
      </c>
      <c r="G465" s="245">
        <f>'2018'!G136-'2000'!G133</f>
        <v>541.55400000000054</v>
      </c>
      <c r="H465" s="245">
        <f>'2018'!H136-'2000'!H133</f>
        <v>603.53860605983141</v>
      </c>
      <c r="I465" s="245">
        <f>'2018'!I136-'2000'!I133</f>
        <v>447.09953415128507</v>
      </c>
      <c r="J465" s="245">
        <f>'2018'!J136-'2000'!J133</f>
        <v>405.22046224273868</v>
      </c>
      <c r="K465" s="245">
        <f>'2018'!K136-'2000'!K133</f>
        <v>368.78999999999996</v>
      </c>
      <c r="L465" s="245">
        <f>'2018'!L136-'2000'!L133</f>
        <v>328.78999999999996</v>
      </c>
      <c r="M465" s="245">
        <f>'2018'!M136-'2000'!M133</f>
        <v>319.28999999999996</v>
      </c>
      <c r="N465" s="373">
        <f t="shared" si="107"/>
        <v>417.10892594276027</v>
      </c>
      <c r="O465" s="215" t="s">
        <v>813</v>
      </c>
    </row>
    <row r="466" spans="1:28" ht="12.75">
      <c r="A466" s="242">
        <f>'2018'!B137-'2000'!B134</f>
        <v>0</v>
      </c>
      <c r="B466" s="183">
        <f>'2000'!B134</f>
        <v>50000</v>
      </c>
      <c r="C466" s="245">
        <f>'2018'!C137-'2000'!C134</f>
        <v>247.94799999999941</v>
      </c>
      <c r="D466" s="245">
        <f>'2018'!D137-'2000'!D134</f>
        <v>439.45741310760559</v>
      </c>
      <c r="E466" s="245">
        <f>'2018'!E137-'2000'!E134</f>
        <v>514.56482621521036</v>
      </c>
      <c r="F466" s="245">
        <f>'2018'!F137-'2000'!F134</f>
        <v>587.55399999999918</v>
      </c>
      <c r="G466" s="245">
        <f>'2018'!G137-'2000'!G134</f>
        <v>664.53860605983073</v>
      </c>
      <c r="H466" s="245">
        <f>'2018'!H137-'2000'!H134</f>
        <v>497.62976617414779</v>
      </c>
      <c r="I466" s="245">
        <f>'2018'!I137-'2000'!I134</f>
        <v>445.28092628846525</v>
      </c>
      <c r="J466" s="245">
        <f>'2018'!J137-'2000'!J134</f>
        <v>399.78999999999996</v>
      </c>
      <c r="K466" s="245">
        <f>'2018'!K137-'2000'!K134</f>
        <v>349.78999999999996</v>
      </c>
      <c r="L466" s="245">
        <f>'2018'!L137-'2000'!L134</f>
        <v>319.28999999999996</v>
      </c>
      <c r="M466" s="245">
        <f>'2018'!M137-'2000'!M134</f>
        <v>319.28999999999996</v>
      </c>
      <c r="N466" s="373">
        <f t="shared" si="107"/>
        <v>435.01213980411444</v>
      </c>
      <c r="O466" s="143" t="s">
        <v>817</v>
      </c>
    </row>
    <row r="467" spans="1:28" ht="12.75">
      <c r="A467" s="242">
        <f>'2018'!B138-'2000'!B135</f>
        <v>0</v>
      </c>
      <c r="B467" s="183">
        <f>'2000'!B135</f>
        <v>60000</v>
      </c>
      <c r="C467" s="245">
        <f>'2018'!C138-'2000'!C135</f>
        <v>-122.0520000000015</v>
      </c>
      <c r="D467" s="245">
        <f>'2018'!D138-'2000'!D135</f>
        <v>58.076895729126591</v>
      </c>
      <c r="E467" s="245">
        <f>'2018'!E138-'2000'!E135</f>
        <v>238.20579145825286</v>
      </c>
      <c r="F467" s="245">
        <f>'2018'!F138-'2000'!F135</f>
        <v>419.07614201410343</v>
      </c>
      <c r="G467" s="245">
        <f>'2018'!G138-'2000'!G135</f>
        <v>508.09953415128393</v>
      </c>
      <c r="H467" s="245">
        <f>'2018'!H138-'2000'!H135</f>
        <v>445.28092628846434</v>
      </c>
      <c r="I467" s="245">
        <f>'2018'!I138-'2000'!I135</f>
        <v>389.78999999999905</v>
      </c>
      <c r="J467" s="245">
        <f>'2018'!J138-'2000'!J135</f>
        <v>329.78999999999905</v>
      </c>
      <c r="K467" s="245">
        <f>'2018'!K138-'2000'!K135</f>
        <v>319.28999999999996</v>
      </c>
      <c r="L467" s="245">
        <f>'2018'!L138-'2000'!L135</f>
        <v>319.28999999999996</v>
      </c>
      <c r="M467" s="245">
        <f>'2018'!M138-'2000'!M135</f>
        <v>319.28999999999996</v>
      </c>
      <c r="N467" s="373">
        <f t="shared" si="107"/>
        <v>293.10338996738432</v>
      </c>
      <c r="O467" s="143" t="s">
        <v>384</v>
      </c>
    </row>
    <row r="468" spans="1:28" ht="12.75">
      <c r="A468" s="242">
        <f>'2018'!B139-'2000'!B136</f>
        <v>0</v>
      </c>
      <c r="B468" s="183">
        <f>'2000'!B136</f>
        <v>70000</v>
      </c>
      <c r="C468" s="245">
        <f>'2018'!C139-'2000'!C136</f>
        <v>-422.0520000000015</v>
      </c>
      <c r="D468" s="245">
        <f>'2018'!D139-'2000'!D136</f>
        <v>-211.901621649351</v>
      </c>
      <c r="E468" s="245">
        <f>'2018'!E139-'2000'!E136</f>
        <v>-3.8480000000017753</v>
      </c>
      <c r="F468" s="245">
        <f>'2018'!F139-'2000'!F136</f>
        <v>207.66683808269318</v>
      </c>
      <c r="G468" s="245">
        <f>'2018'!G139-'2000'!G136</f>
        <v>99.818462242737951</v>
      </c>
      <c r="H468" s="245">
        <f>'2018'!H139-'2000'!H136</f>
        <v>138.38799999999901</v>
      </c>
      <c r="I468" s="245">
        <f>'2018'!I139-'2000'!I136</f>
        <v>329.78999999999905</v>
      </c>
      <c r="J468" s="245">
        <f>'2018'!J139-'2000'!J136</f>
        <v>319.28999999999905</v>
      </c>
      <c r="K468" s="245">
        <f>'2018'!K139-'2000'!K136</f>
        <v>319.28999999999905</v>
      </c>
      <c r="L468" s="245">
        <f>'2018'!L139-'2000'!L136</f>
        <v>319.28999999999905</v>
      </c>
      <c r="M468" s="245">
        <f>'2018'!M139-'2000'!M136</f>
        <v>319.28999999999996</v>
      </c>
      <c r="N468" s="373">
        <f t="shared" si="107"/>
        <v>128.63833442509747</v>
      </c>
      <c r="O468" s="215" t="s">
        <v>814</v>
      </c>
    </row>
    <row r="469" spans="1:28" ht="12.75">
      <c r="A469" s="242">
        <f>'2018'!B140-'2000'!B137</f>
        <v>0</v>
      </c>
      <c r="B469" s="183">
        <f>'2000'!B137</f>
        <v>80000</v>
      </c>
      <c r="C469" s="245">
        <f>'2018'!C140-'2000'!C137</f>
        <v>-722.05199999999968</v>
      </c>
      <c r="D469" s="245">
        <f>'2018'!D140-'2000'!D137</f>
        <v>-481.88013902783314</v>
      </c>
      <c r="E469" s="245">
        <f>'2018'!E140-'2000'!E137</f>
        <v>-243.84800000000178</v>
      </c>
      <c r="F469" s="245">
        <f>'2018'!F140-'2000'!F137</f>
        <v>-218.30246584871657</v>
      </c>
      <c r="G469" s="245">
        <f>'2018'!G140-'2000'!G137</f>
        <v>-176.61199999999917</v>
      </c>
      <c r="H469" s="245">
        <f>'2018'!H140-'2000'!H137</f>
        <v>-136.61200000000099</v>
      </c>
      <c r="I469" s="245">
        <f>'2018'!I140-'2000'!I137</f>
        <v>-47.11200000000099</v>
      </c>
      <c r="J469" s="245">
        <f>'2018'!J140-'2000'!J137</f>
        <v>72.88799999999901</v>
      </c>
      <c r="K469" s="245">
        <f>'2018'!K140-'2000'!K137</f>
        <v>319.28999999999905</v>
      </c>
      <c r="L469" s="245">
        <f>'2018'!L140-'2000'!L137</f>
        <v>319.28999999999905</v>
      </c>
      <c r="M469" s="245">
        <f>'2018'!M140-'2000'!M137</f>
        <v>319.28999999999905</v>
      </c>
      <c r="N469" s="373">
        <f t="shared" si="107"/>
        <v>-90.514600443323289</v>
      </c>
      <c r="O469" s="143" t="s">
        <v>815</v>
      </c>
    </row>
    <row r="470" spans="1:28" ht="12.75">
      <c r="A470" s="242">
        <f>'2018'!B141-'2000'!B138</f>
        <v>0</v>
      </c>
      <c r="B470" s="183">
        <f>'2000'!B138</f>
        <v>90000</v>
      </c>
      <c r="C470" s="245">
        <f>'2018'!C141-'2000'!C138</f>
        <v>-161.76400000000103</v>
      </c>
      <c r="D470" s="245">
        <f>'2018'!D141-'2000'!D138</f>
        <v>108.42934359368883</v>
      </c>
      <c r="E470" s="245">
        <f>'2018'!E141-'2000'!E138</f>
        <v>379.3641420141048</v>
      </c>
      <c r="F470" s="245">
        <f>'2018'!F141-'2000'!F138</f>
        <v>355.57623021987456</v>
      </c>
      <c r="G470" s="245">
        <f>'2018'!G141-'2000'!G138</f>
        <v>403.67599999999766</v>
      </c>
      <c r="H470" s="245">
        <f>'2018'!H141-'2000'!H138</f>
        <v>468.17599999999948</v>
      </c>
      <c r="I470" s="245">
        <f>'2018'!I141-'2000'!I138</f>
        <v>603.17599999999766</v>
      </c>
      <c r="J470" s="245">
        <f>'2018'!J141-'2000'!J138</f>
        <v>738.17599999999948</v>
      </c>
      <c r="K470" s="245">
        <f>'2018'!K141-'2000'!K138</f>
        <v>873.17599999999766</v>
      </c>
      <c r="L470" s="245">
        <f>'2018'!L141-'2000'!L138</f>
        <v>1128.1759999999977</v>
      </c>
      <c r="M470" s="245">
        <f>'2018'!M141-'2000'!M138</f>
        <v>1179.5779999999977</v>
      </c>
      <c r="N470" s="373">
        <f t="shared" si="107"/>
        <v>552.33997416615045</v>
      </c>
      <c r="O470" s="143" t="s">
        <v>816</v>
      </c>
    </row>
    <row r="471" spans="1:28" ht="12.75">
      <c r="A471" s="242">
        <f>'2018'!B142-'2000'!B139</f>
        <v>0</v>
      </c>
      <c r="B471" s="183">
        <f>'2000'!B139</f>
        <v>100000</v>
      </c>
      <c r="C471" s="245">
        <f>'2018'!C142-'2000'!C139</f>
        <v>948.23599999999897</v>
      </c>
      <c r="D471" s="245">
        <f>'2018'!D142-'2000'!D139</f>
        <v>1148.4508262152085</v>
      </c>
      <c r="E471" s="245">
        <f>'2018'!E142-'2000'!E139</f>
        <v>1438.4246060598307</v>
      </c>
      <c r="F471" s="245">
        <f>'2018'!F142-'2000'!F139</f>
        <v>1369.1669262884661</v>
      </c>
      <c r="G471" s="245">
        <f>'2018'!G142-'2000'!G139</f>
        <v>1423.6759999999995</v>
      </c>
      <c r="H471" s="245">
        <f>'2018'!H142-'2000'!H139</f>
        <v>1543.1759999999977</v>
      </c>
      <c r="I471" s="245">
        <f>'2018'!I142-'2000'!I139</f>
        <v>1693.1759999999977</v>
      </c>
      <c r="J471" s="245">
        <f>'2018'!J142-'2000'!J139</f>
        <v>1843.1759999999995</v>
      </c>
      <c r="K471" s="245">
        <f>'2018'!K142-'2000'!K139</f>
        <v>1993.1759999999977</v>
      </c>
      <c r="L471" s="245">
        <f>'2018'!L142-'2000'!L139</f>
        <v>2143.1759999999977</v>
      </c>
      <c r="M471" s="245">
        <f>'2018'!M142-'2000'!M139</f>
        <v>2246.7739999999976</v>
      </c>
      <c r="N471" s="373">
        <f t="shared" si="107"/>
        <v>1617.3280325966809</v>
      </c>
      <c r="O471" s="143"/>
    </row>
    <row r="472" spans="1:28" ht="12.75">
      <c r="A472" s="242">
        <f>'2018'!B143-'2000'!B140</f>
        <v>0</v>
      </c>
      <c r="B472" s="183">
        <f>'2000'!B140</f>
        <v>110000</v>
      </c>
      <c r="C472" s="245">
        <f>'2018'!C143-'2000'!C140</f>
        <v>1104.0659999999953</v>
      </c>
      <c r="D472" s="245">
        <f>'2018'!D143-'2000'!D140</f>
        <v>1489.3023088367263</v>
      </c>
      <c r="E472" s="245">
        <f>'2018'!E143-'2000'!E140</f>
        <v>1662.9250701055535</v>
      </c>
      <c r="F472" s="245">
        <f>'2018'!F143-'2000'!F140</f>
        <v>1528.6759999999958</v>
      </c>
      <c r="G472" s="245">
        <f>'2018'!G143-'2000'!G140</f>
        <v>1593.1759999999958</v>
      </c>
      <c r="H472" s="245">
        <f>'2018'!H143-'2000'!H140</f>
        <v>1758.1759999999958</v>
      </c>
      <c r="I472" s="245">
        <f>'2018'!I143-'2000'!I140</f>
        <v>1923.1759999999958</v>
      </c>
      <c r="J472" s="245">
        <f>'2018'!J143-'2000'!J140</f>
        <v>2088.1759999999958</v>
      </c>
      <c r="K472" s="245">
        <f>'2018'!K143-'2000'!K140</f>
        <v>2253.1759999999958</v>
      </c>
      <c r="L472" s="245">
        <f>'2018'!L143-'2000'!L140</f>
        <v>2366.773999999994</v>
      </c>
      <c r="M472" s="245">
        <f>'2018'!M143-'2000'!M140</f>
        <v>2246.7739999999958</v>
      </c>
      <c r="N472" s="373">
        <f t="shared" si="107"/>
        <v>1819.4906708129308</v>
      </c>
      <c r="O472" s="143" t="s">
        <v>622</v>
      </c>
      <c r="AB472" s="307" t="s">
        <v>806</v>
      </c>
    </row>
    <row r="473" spans="1:28" ht="12.75">
      <c r="A473" s="242">
        <f>'2018'!B144-'2000'!B141</f>
        <v>0</v>
      </c>
      <c r="B473" s="183">
        <f>'2000'!B141</f>
        <v>120000</v>
      </c>
      <c r="C473" s="245">
        <f>'2018'!C144-'2000'!C141</f>
        <v>1004.0659999999953</v>
      </c>
      <c r="D473" s="245">
        <f>'2018'!D144-'2000'!D141</f>
        <v>1424.3237914582496</v>
      </c>
      <c r="E473" s="245">
        <f>'2018'!E144-'2000'!E141</f>
        <v>1627.8155341512793</v>
      </c>
      <c r="F473" s="245">
        <f>'2018'!F144-'2000'!F141</f>
        <v>1693.6759999999958</v>
      </c>
      <c r="G473" s="245">
        <f>'2018'!G144-'2000'!G141</f>
        <v>1683.1759999999958</v>
      </c>
      <c r="H473" s="245">
        <f>'2018'!H144-'2000'!H141</f>
        <v>1833.1759999999958</v>
      </c>
      <c r="I473" s="245">
        <f>'2018'!I144-'2000'!I141</f>
        <v>2013.1759999999958</v>
      </c>
      <c r="J473" s="245">
        <f>'2018'!J144-'2000'!J141</f>
        <v>2193.1759999999958</v>
      </c>
      <c r="K473" s="245">
        <f>'2018'!K144-'2000'!K141</f>
        <v>2373.1759999999958</v>
      </c>
      <c r="L473" s="245">
        <f>'2018'!L144-'2000'!L141</f>
        <v>2246.7739999999976</v>
      </c>
      <c r="M473" s="245">
        <f>'2018'!M144-'2000'!M141</f>
        <v>2246.773999999994</v>
      </c>
      <c r="N473" s="373">
        <f t="shared" si="107"/>
        <v>1849.0281205099536</v>
      </c>
      <c r="O473" s="143" t="s">
        <v>383</v>
      </c>
    </row>
    <row r="474" spans="1:28" ht="12.75">
      <c r="A474" s="242">
        <f>'2018'!B145-'2000'!B142</f>
        <v>0</v>
      </c>
      <c r="B474" s="183">
        <f>'2000'!B142</f>
        <v>130000</v>
      </c>
      <c r="C474" s="245">
        <f>'2018'!C145-'2000'!C142</f>
        <v>904.06599999999889</v>
      </c>
      <c r="D474" s="245">
        <f>'2018'!D145-'2000'!D142</f>
        <v>1359.3452740797729</v>
      </c>
      <c r="E474" s="245">
        <f>'2018'!E145-'2000'!E142</f>
        <v>1546.8759981970106</v>
      </c>
      <c r="F474" s="245">
        <f>'2018'!F145-'2000'!F142</f>
        <v>1679.5059999999976</v>
      </c>
      <c r="G474" s="245">
        <f>'2018'!G145-'2000'!G142</f>
        <v>1899.0059999999976</v>
      </c>
      <c r="H474" s="245">
        <f>'2018'!H145-'2000'!H142</f>
        <v>1968.1759999999995</v>
      </c>
      <c r="I474" s="245">
        <f>'2018'!I145-'2000'!I142</f>
        <v>2103.1759999999995</v>
      </c>
      <c r="J474" s="245">
        <f>'2018'!J145-'2000'!J142</f>
        <v>2298.1759999999995</v>
      </c>
      <c r="K474" s="245">
        <f>'2018'!K145-'2000'!K142</f>
        <v>2246.7740000000013</v>
      </c>
      <c r="L474" s="245">
        <f>'2018'!L145-'2000'!L142</f>
        <v>2246.7740000000013</v>
      </c>
      <c r="M474" s="245">
        <f>'2018'!M145-'2000'!M142</f>
        <v>2246.7740000000013</v>
      </c>
      <c r="N474" s="373">
        <f t="shared" si="107"/>
        <v>1863.5135702069799</v>
      </c>
      <c r="O474" s="160"/>
    </row>
    <row r="475" spans="1:28" ht="12.75">
      <c r="A475" s="242">
        <f>'2018'!B146-'2000'!B143</f>
        <v>0</v>
      </c>
      <c r="B475" s="183">
        <f>'2000'!B143</f>
        <v>140000</v>
      </c>
      <c r="C475" s="245">
        <f>'2018'!C146-'2000'!C143</f>
        <v>804.06599999999889</v>
      </c>
      <c r="D475" s="245">
        <f>'2018'!D146-'2000'!D143</f>
        <v>1292.2700000000004</v>
      </c>
      <c r="E475" s="245">
        <f>'2018'!E146-'2000'!E143</f>
        <v>1465.9364622427347</v>
      </c>
      <c r="F475" s="245">
        <f>'2018'!F146-'2000'!F143</f>
        <v>1609.5059999999976</v>
      </c>
      <c r="G475" s="245">
        <f>'2018'!G146-'2000'!G143</f>
        <v>1879.0059999999976</v>
      </c>
      <c r="H475" s="245">
        <f>'2018'!H146-'2000'!H143</f>
        <v>2159.0059999999976</v>
      </c>
      <c r="I475" s="245">
        <f>'2018'!I146-'2000'!I143</f>
        <v>2263.1759999999995</v>
      </c>
      <c r="J475" s="245">
        <f>'2018'!J146-'2000'!J143</f>
        <v>2403.1759999999995</v>
      </c>
      <c r="K475" s="245">
        <f>'2018'!K146-'2000'!K143</f>
        <v>2246.7740000000013</v>
      </c>
      <c r="L475" s="245">
        <f>'2018'!L146-'2000'!L143</f>
        <v>2246.7740000000013</v>
      </c>
      <c r="M475" s="245">
        <f>'2018'!M146-'2000'!M143</f>
        <v>2246.7739999999976</v>
      </c>
      <c r="N475" s="373">
        <f t="shared" si="107"/>
        <v>1874.224042022066</v>
      </c>
    </row>
    <row r="476" spans="1:28" ht="12.75">
      <c r="A476" s="242">
        <f>'2018'!B147-'2000'!B144</f>
        <v>0</v>
      </c>
      <c r="B476" s="183">
        <f>'2000'!B144</f>
        <v>150000</v>
      </c>
      <c r="C476" s="245">
        <f>'2018'!C147-'2000'!C144</f>
        <v>704.06600000000617</v>
      </c>
      <c r="D476" s="245">
        <f>'2018'!D147-'2000'!D144</f>
        <v>1227.2700000000077</v>
      </c>
      <c r="E476" s="245">
        <f>'2018'!E147-'2000'!E144</f>
        <v>1384.9969262884697</v>
      </c>
      <c r="F476" s="245">
        <f>'2018'!F147-'2000'!F144</f>
        <v>1559.0060000000012</v>
      </c>
      <c r="G476" s="245">
        <f>'2018'!G147-'2000'!G144</f>
        <v>1859.0060000000012</v>
      </c>
      <c r="H476" s="245">
        <f>'2018'!H147-'2000'!H144</f>
        <v>2159.0060000000012</v>
      </c>
      <c r="I476" s="245">
        <f>'2018'!I147-'2000'!I144</f>
        <v>2459.0060000000012</v>
      </c>
      <c r="J476" s="245">
        <f>'2018'!J147-'2000'!J144</f>
        <v>2306.7740000000049</v>
      </c>
      <c r="K476" s="245">
        <f>'2018'!K147-'2000'!K144</f>
        <v>2246.7740000000049</v>
      </c>
      <c r="L476" s="245">
        <f>'2018'!L147-'2000'!L144</f>
        <v>2246.7740000000049</v>
      </c>
      <c r="M476" s="245">
        <f>'2018'!M147-'2000'!M144</f>
        <v>2246.7740000000013</v>
      </c>
      <c r="N476" s="373">
        <f t="shared" si="107"/>
        <v>1854.4957205716821</v>
      </c>
      <c r="O476" s="160"/>
    </row>
    <row r="477" spans="1:28" ht="12.75">
      <c r="A477" s="242">
        <f>'2018'!B148-'2000'!B145</f>
        <v>0</v>
      </c>
      <c r="B477" s="183">
        <f>'2000'!B145</f>
        <v>160000</v>
      </c>
      <c r="C477" s="245">
        <f>'2018'!C148-'2000'!C145</f>
        <v>604.06600000000617</v>
      </c>
      <c r="D477" s="245">
        <f>'2018'!D148-'2000'!D145</f>
        <v>1162.2700000000041</v>
      </c>
      <c r="E477" s="245">
        <f>'2018'!E148-'2000'!E145</f>
        <v>1309.5060000000085</v>
      </c>
      <c r="F477" s="245">
        <f>'2018'!F148-'2000'!F145</f>
        <v>1519.0060000000012</v>
      </c>
      <c r="G477" s="245">
        <f>'2018'!G148-'2000'!G145</f>
        <v>1839.0060000000012</v>
      </c>
      <c r="H477" s="245">
        <f>'2018'!H148-'2000'!H145</f>
        <v>2159.0060000000012</v>
      </c>
      <c r="I477" s="245">
        <f>'2018'!I148-'2000'!I145</f>
        <v>2479.0060000000012</v>
      </c>
      <c r="J477" s="245">
        <f>'2018'!J148-'2000'!J145</f>
        <v>2432.604000000003</v>
      </c>
      <c r="K477" s="245">
        <f>'2018'!K148-'2000'!K145</f>
        <v>2276.7740000000049</v>
      </c>
      <c r="L477" s="245">
        <f>'2018'!L148-'2000'!L145</f>
        <v>2246.7740000000049</v>
      </c>
      <c r="M477" s="245">
        <f>'2018'!M148-'2000'!M145</f>
        <v>2246.7740000000049</v>
      </c>
      <c r="N477" s="373">
        <f t="shared" si="107"/>
        <v>1843.1629090909128</v>
      </c>
      <c r="O477" s="160"/>
    </row>
    <row r="478" spans="1:28" ht="12.75">
      <c r="A478" s="242">
        <f>'2018'!B149-'2000'!B146</f>
        <v>0</v>
      </c>
      <c r="B478" s="183">
        <f>'2000'!B146</f>
        <v>170000</v>
      </c>
      <c r="C478" s="245">
        <f>'2018'!C149-'2000'!C146</f>
        <v>544.06600000000617</v>
      </c>
      <c r="D478" s="245">
        <f>'2018'!D149-'2000'!D146</f>
        <v>1099.554040995612</v>
      </c>
      <c r="E478" s="245">
        <f>'2018'!E149-'2000'!E146</f>
        <v>1229.5060000000085</v>
      </c>
      <c r="F478" s="245">
        <f>'2018'!F149-'2000'!F146</f>
        <v>1479.0060000000085</v>
      </c>
      <c r="G478" s="245">
        <f>'2018'!G149-'2000'!G146</f>
        <v>1819.0060000000012</v>
      </c>
      <c r="H478" s="245">
        <f>'2018'!H149-'2000'!H146</f>
        <v>2159.0060000000012</v>
      </c>
      <c r="I478" s="245">
        <f>'2018'!I149-'2000'!I146</f>
        <v>2282.604000000003</v>
      </c>
      <c r="J478" s="245">
        <f>'2018'!J149-'2000'!J146</f>
        <v>2367.604000000003</v>
      </c>
      <c r="K478" s="245">
        <f>'2018'!K149-'2000'!K146</f>
        <v>2396.7740000000049</v>
      </c>
      <c r="L478" s="245">
        <f>'2018'!L149-'2000'!L146</f>
        <v>2246.7740000000049</v>
      </c>
      <c r="M478" s="245">
        <f>'2018'!M149-'2000'!M146</f>
        <v>2246.7740000000049</v>
      </c>
      <c r="N478" s="373">
        <f t="shared" si="107"/>
        <v>1806.4249128177871</v>
      </c>
      <c r="O478" s="160"/>
    </row>
    <row r="479" spans="1:28" ht="12.75">
      <c r="A479" s="242">
        <f>'2018'!B150-'2000'!B147</f>
        <v>0</v>
      </c>
      <c r="B479" s="183">
        <f>'2000'!B147</f>
        <v>180000</v>
      </c>
      <c r="C479" s="245">
        <f>'2018'!C150-'2000'!C147</f>
        <v>1407.7100000000064</v>
      </c>
      <c r="D479" s="245">
        <f>'2018'!D150-'2000'!D147</f>
        <v>1318.8381420141122</v>
      </c>
      <c r="E479" s="245">
        <f>'2018'!E150-'2000'!E147</f>
        <v>1313.1500000000087</v>
      </c>
      <c r="F479" s="245">
        <f>'2018'!F150-'2000'!F147</f>
        <v>1602.6500000000087</v>
      </c>
      <c r="G479" s="245">
        <f>'2018'!G150-'2000'!G147</f>
        <v>1962.6500000000087</v>
      </c>
      <c r="H479" s="245">
        <f>'2018'!H150-'2000'!H147</f>
        <v>2322.6500000000015</v>
      </c>
      <c r="I479" s="245">
        <f>'2018'!I150-'2000'!I147</f>
        <v>2376.2479999999996</v>
      </c>
      <c r="J479" s="245">
        <f>'2018'!J150-'2000'!J147</f>
        <v>2466.2480000000069</v>
      </c>
      <c r="K479" s="245">
        <f>'2018'!K150-'2000'!K147</f>
        <v>2556.2479999999996</v>
      </c>
      <c r="L479" s="245">
        <f>'2018'!L150-'2000'!L147</f>
        <v>2500.4180000000051</v>
      </c>
      <c r="M479" s="245">
        <f>'2018'!M150-'2000'!M147</f>
        <v>2410.4180000000051</v>
      </c>
      <c r="N479" s="373">
        <f t="shared" si="107"/>
        <v>2021.5661947285603</v>
      </c>
      <c r="O479" s="160"/>
    </row>
    <row r="480" spans="1:28" ht="12.75">
      <c r="A480" s="242">
        <f>'2018'!B151-'2000'!B148</f>
        <v>0</v>
      </c>
      <c r="B480" s="183">
        <f>'2000'!B148</f>
        <v>190000</v>
      </c>
      <c r="C480" s="245">
        <f>'2018'!C151-'2000'!C148</f>
        <v>2387.7100000000064</v>
      </c>
      <c r="D480" s="245">
        <f>'2018'!D151-'2000'!D148</f>
        <v>2293.3683740369743</v>
      </c>
      <c r="E480" s="245">
        <f>'2018'!E151-'2000'!E148</f>
        <v>1633.1500000000087</v>
      </c>
      <c r="F480" s="245">
        <f>'2018'!F151-'2000'!F148</f>
        <v>1842.6500000000087</v>
      </c>
      <c r="G480" s="245">
        <f>'2018'!G151-'2000'!G148</f>
        <v>2222.6500000000087</v>
      </c>
      <c r="H480" s="245">
        <f>'2018'!H151-'2000'!H148</f>
        <v>2602.6500000000087</v>
      </c>
      <c r="I480" s="245">
        <f>'2018'!I151-'2000'!I148</f>
        <v>2586.2479999999996</v>
      </c>
      <c r="J480" s="245">
        <f>'2018'!J151-'2000'!J148</f>
        <v>2681.2480000000069</v>
      </c>
      <c r="K480" s="245">
        <f>'2018'!K151-'2000'!K148</f>
        <v>2776.2479999999996</v>
      </c>
      <c r="L480" s="245">
        <f>'2018'!L151-'2000'!L148</f>
        <v>2871.2480000000069</v>
      </c>
      <c r="M480" s="245">
        <f>'2018'!M151-'2000'!M148</f>
        <v>2710.4180000000051</v>
      </c>
      <c r="N480" s="373">
        <f t="shared" si="107"/>
        <v>2418.8716703670029</v>
      </c>
      <c r="O480" s="160"/>
    </row>
    <row r="481" spans="1:17" ht="12.75">
      <c r="A481" s="242">
        <f>'2018'!B152-'2000'!B149</f>
        <v>0</v>
      </c>
      <c r="B481" s="183">
        <f>'2000'!B149</f>
        <v>200000</v>
      </c>
      <c r="C481" s="245">
        <f>'2018'!C152-'2000'!C149</f>
        <v>3187.7100000000064</v>
      </c>
      <c r="D481" s="245">
        <f>'2018'!D152-'2000'!D149</f>
        <v>3087.8986060598327</v>
      </c>
      <c r="E481" s="245">
        <f>'2018'!E152-'2000'!E149</f>
        <v>2373.1500000000087</v>
      </c>
      <c r="F481" s="245">
        <f>'2018'!F152-'2000'!F149</f>
        <v>1942.6500000000087</v>
      </c>
      <c r="G481" s="245">
        <f>'2018'!G152-'2000'!G149</f>
        <v>2302.6500000000087</v>
      </c>
      <c r="H481" s="245">
        <f>'2018'!H152-'2000'!H149</f>
        <v>2586.2480000000069</v>
      </c>
      <c r="I481" s="245">
        <f>'2018'!I152-'2000'!I149</f>
        <v>2616.2479999999996</v>
      </c>
      <c r="J481" s="245">
        <f>'2018'!J152-'2000'!J149</f>
        <v>2716.2479999999996</v>
      </c>
      <c r="K481" s="245">
        <f>'2018'!K152-'2000'!K149</f>
        <v>2816.2480000000069</v>
      </c>
      <c r="L481" s="245">
        <f>'2018'!L152-'2000'!L149</f>
        <v>2916.2480000000069</v>
      </c>
      <c r="M481" s="245">
        <f>'2018'!M152-'2000'!M149</f>
        <v>3010.4180000000051</v>
      </c>
      <c r="N481" s="373">
        <f t="shared" si="107"/>
        <v>2686.8833278236266</v>
      </c>
    </row>
    <row r="482" spans="1:17" ht="12.75">
      <c r="A482" s="242">
        <f>'2018'!B153-'2000'!B150</f>
        <v>0</v>
      </c>
      <c r="B482" s="183">
        <f>'2000'!B150</f>
        <v>210000</v>
      </c>
      <c r="C482" s="245">
        <f>'2018'!C153-'2000'!C150</f>
        <v>3749.0300000000061</v>
      </c>
      <c r="D482" s="245">
        <f>'2018'!D153-'2000'!D150</f>
        <v>3882.4288380826983</v>
      </c>
      <c r="E482" s="245">
        <f>'2018'!E153-'2000'!E150</f>
        <v>3113.1500000000087</v>
      </c>
      <c r="F482" s="245">
        <f>'2018'!F153-'2000'!F150</f>
        <v>2682.6500000000087</v>
      </c>
      <c r="G482" s="245">
        <f>'2018'!G153-'2000'!G150</f>
        <v>2382.6500000000087</v>
      </c>
      <c r="H482" s="245">
        <f>'2018'!H153-'2000'!H150</f>
        <v>2541.2480000000069</v>
      </c>
      <c r="I482" s="245">
        <f>'2018'!I153-'2000'!I150</f>
        <v>2646.2480000000069</v>
      </c>
      <c r="J482" s="245">
        <f>'2018'!J153-'2000'!J150</f>
        <v>2751.2479999999996</v>
      </c>
      <c r="K482" s="245">
        <f>'2018'!K153-'2000'!K150</f>
        <v>2856.2480000000069</v>
      </c>
      <c r="L482" s="245">
        <f>'2018'!L153-'2000'!L150</f>
        <v>2961.2480000000069</v>
      </c>
      <c r="M482" s="245">
        <f>'2018'!M153-'2000'!M150</f>
        <v>3242.0780000000013</v>
      </c>
      <c r="N482" s="373">
        <f t="shared" si="107"/>
        <v>2982.5660761893419</v>
      </c>
    </row>
    <row r="483" spans="1:17" ht="12.75">
      <c r="A483" s="242">
        <f>'2018'!B154-'2000'!B151</f>
        <v>0</v>
      </c>
      <c r="B483" s="183">
        <f>'2000'!B151</f>
        <v>220000</v>
      </c>
      <c r="C483" s="245">
        <f>'2018'!C154-'2000'!C151</f>
        <v>4289.0300000000061</v>
      </c>
      <c r="D483" s="245">
        <f>'2018'!D154-'2000'!D151</f>
        <v>4423.7190701055661</v>
      </c>
      <c r="E483" s="245">
        <f>'2018'!E154-'2000'!E151</f>
        <v>3862.6500000000087</v>
      </c>
      <c r="F483" s="245">
        <f>'2018'!F154-'2000'!F151</f>
        <v>3422.6500000000087</v>
      </c>
      <c r="G483" s="245">
        <f>'2018'!G154-'2000'!G151</f>
        <v>2982.6500000000087</v>
      </c>
      <c r="H483" s="245">
        <f>'2018'!H154-'2000'!H151</f>
        <v>2566.2480000000069</v>
      </c>
      <c r="I483" s="245">
        <f>'2018'!I154-'2000'!I151</f>
        <v>2676.2480000000069</v>
      </c>
      <c r="J483" s="245">
        <f>'2018'!J154-'2000'!J151</f>
        <v>2786.2480000000069</v>
      </c>
      <c r="K483" s="245">
        <f>'2018'!K154-'2000'!K151</f>
        <v>2896.2480000000069</v>
      </c>
      <c r="L483" s="245">
        <f>'2018'!L154-'2000'!L151</f>
        <v>3096.2480000000069</v>
      </c>
      <c r="M483" s="245">
        <f>'2018'!M154-'2000'!M151</f>
        <v>3242.0780000000013</v>
      </c>
      <c r="N483" s="373">
        <f t="shared" si="107"/>
        <v>3294.9106427368756</v>
      </c>
    </row>
    <row r="484" spans="1:17" ht="12.75">
      <c r="A484" s="242">
        <f>'2018'!B155-'2000'!B152</f>
        <v>0</v>
      </c>
      <c r="B484" s="183">
        <f>'2000'!B152</f>
        <v>230000</v>
      </c>
      <c r="C484" s="245">
        <f>'2018'!C155-'2000'!C152</f>
        <v>4889.0300000000061</v>
      </c>
      <c r="D484" s="245">
        <f>'2018'!D155-'2000'!D152</f>
        <v>4863.2493021284245</v>
      </c>
      <c r="E484" s="245">
        <f>'2018'!E155-'2000'!E152</f>
        <v>4533.9700000000084</v>
      </c>
      <c r="F484" s="245">
        <f>'2018'!F155-'2000'!F152</f>
        <v>4162.6500000000087</v>
      </c>
      <c r="G484" s="245">
        <f>'2018'!G155-'2000'!G152</f>
        <v>3702.6500000000087</v>
      </c>
      <c r="H484" s="245">
        <f>'2018'!H155-'2000'!H152</f>
        <v>2831.2480000000069</v>
      </c>
      <c r="I484" s="245">
        <f>'2018'!I155-'2000'!I152</f>
        <v>2706.2480000000069</v>
      </c>
      <c r="J484" s="245">
        <f>'2018'!J155-'2000'!J152</f>
        <v>2821.2480000000069</v>
      </c>
      <c r="K484" s="245">
        <f>'2018'!K155-'2000'!K152</f>
        <v>2936.2480000000069</v>
      </c>
      <c r="L484" s="245">
        <f>'2018'!L155-'2000'!L152</f>
        <v>3231.2480000000069</v>
      </c>
      <c r="M484" s="245">
        <f>'2018'!M155-'2000'!M152</f>
        <v>3242.0780000000013</v>
      </c>
      <c r="N484" s="373">
        <f t="shared" si="107"/>
        <v>3629.0788456480445</v>
      </c>
    </row>
    <row r="485" spans="1:17" ht="12.75">
      <c r="A485" s="242">
        <f>'2018'!B156-'2000'!B153</f>
        <v>0</v>
      </c>
      <c r="B485" s="183">
        <f>'2000'!B153</f>
        <v>240000</v>
      </c>
      <c r="C485" s="245">
        <f>'2018'!C156-'2000'!C153</f>
        <v>5489.0300000000061</v>
      </c>
      <c r="D485" s="245">
        <f>'2018'!D156-'2000'!D153</f>
        <v>5392.7795341512901</v>
      </c>
      <c r="E485" s="245">
        <f>'2018'!E156-'2000'!E153</f>
        <v>4963.9700000000084</v>
      </c>
      <c r="F485" s="245">
        <f>'2018'!F156-'2000'!F153</f>
        <v>4902.6500000000087</v>
      </c>
      <c r="G485" s="245">
        <f>'2018'!G156-'2000'!G153</f>
        <v>4422.6500000000087</v>
      </c>
      <c r="H485" s="245">
        <f>'2018'!H156-'2000'!H153</f>
        <v>3456.2480000000069</v>
      </c>
      <c r="I485" s="245">
        <f>'2018'!I156-'2000'!I153</f>
        <v>2736.2480000000069</v>
      </c>
      <c r="J485" s="245">
        <f>'2018'!J156-'2000'!J153</f>
        <v>2856.2480000000069</v>
      </c>
      <c r="K485" s="245">
        <f>'2018'!K156-'2000'!K153</f>
        <v>3006.2480000000069</v>
      </c>
      <c r="L485" s="245">
        <f>'2018'!L156-'2000'!L153</f>
        <v>3242.0780000000013</v>
      </c>
      <c r="M485" s="245">
        <f>'2018'!M156-'2000'!M153</f>
        <v>3242.0780000000013</v>
      </c>
      <c r="N485" s="373">
        <f t="shared" si="107"/>
        <v>3973.6570485592138</v>
      </c>
      <c r="O485" s="226" t="s">
        <v>382</v>
      </c>
      <c r="P485" s="161"/>
    </row>
    <row r="486" spans="1:17" ht="12.75">
      <c r="A486" s="242">
        <f>'2018'!B157-'2000'!B154</f>
        <v>0</v>
      </c>
      <c r="B486" s="183">
        <f>'2000'!B154</f>
        <v>250000</v>
      </c>
      <c r="C486" s="245">
        <f>'2018'!C157-'2000'!C154</f>
        <v>6089.0299999999988</v>
      </c>
      <c r="D486" s="245">
        <f>'2018'!D157-'2000'!D154</f>
        <v>5972.3097661741558</v>
      </c>
      <c r="E486" s="245">
        <f>'2018'!E157-'2000'!E154</f>
        <v>5543.9700000000084</v>
      </c>
      <c r="F486" s="245">
        <f>'2018'!F157-'2000'!F154</f>
        <v>5293.9700000000084</v>
      </c>
      <c r="G486" s="245">
        <f>'2018'!G157-'2000'!G154</f>
        <v>5026.2480000000069</v>
      </c>
      <c r="H486" s="245">
        <f>'2018'!H157-'2000'!H154</f>
        <v>4081.2480000000069</v>
      </c>
      <c r="I486" s="245">
        <f>'2018'!I157-'2000'!I154</f>
        <v>3206.2480000000069</v>
      </c>
      <c r="J486" s="245">
        <f>'2018'!J157-'2000'!J154</f>
        <v>2891.2480000000069</v>
      </c>
      <c r="K486" s="245">
        <f>'2018'!K157-'2000'!K154</f>
        <v>3126.2480000000069</v>
      </c>
      <c r="L486" s="245">
        <f>'2018'!L157-'2000'!L154</f>
        <v>3242.0780000000013</v>
      </c>
      <c r="M486" s="245">
        <f>'2018'!M157-'2000'!M154</f>
        <v>3242.0780000000013</v>
      </c>
      <c r="N486" s="373">
        <f t="shared" si="107"/>
        <v>4337.6977969249283</v>
      </c>
    </row>
    <row r="487" spans="1:17" ht="12.75">
      <c r="B487" s="183"/>
      <c r="C487" s="65"/>
      <c r="D487" s="65"/>
      <c r="E487" s="65"/>
      <c r="F487" s="65"/>
      <c r="G487" s="65"/>
      <c r="H487" s="65"/>
      <c r="I487" s="65"/>
      <c r="J487" s="65"/>
      <c r="K487" s="65"/>
      <c r="L487" s="65"/>
      <c r="M487" s="65"/>
    </row>
    <row r="490" spans="1:17" ht="18">
      <c r="A490" s="203" t="s">
        <v>870</v>
      </c>
      <c r="B490" s="203"/>
      <c r="C490" s="203"/>
      <c r="D490" s="203"/>
      <c r="E490" s="203"/>
      <c r="F490" s="203"/>
      <c r="G490" s="203"/>
      <c r="H490" s="203"/>
      <c r="I490" s="203"/>
      <c r="J490" s="203"/>
      <c r="K490" s="203"/>
      <c r="L490" s="203"/>
      <c r="M490" s="203"/>
      <c r="N490" s="203"/>
      <c r="O490" s="203"/>
      <c r="P490" s="203"/>
      <c r="Q490" s="203"/>
    </row>
    <row r="491" spans="1:17" ht="18">
      <c r="A491" s="203" t="s">
        <v>187</v>
      </c>
      <c r="B491" s="203"/>
      <c r="C491" s="203"/>
      <c r="D491" s="203"/>
      <c r="E491" s="203"/>
      <c r="F491" s="203"/>
      <c r="G491" s="203"/>
      <c r="H491" s="203"/>
      <c r="I491" s="203"/>
      <c r="J491" s="203"/>
      <c r="K491" s="203"/>
      <c r="L491" s="203"/>
      <c r="M491" s="203"/>
      <c r="N491" s="203"/>
      <c r="O491" s="203"/>
      <c r="P491" s="203"/>
      <c r="Q491" s="203"/>
    </row>
    <row r="492" spans="1:17" ht="18">
      <c r="A492" s="240" t="s">
        <v>379</v>
      </c>
      <c r="B492" s="240"/>
      <c r="C492" s="240"/>
      <c r="D492" s="203"/>
      <c r="E492" s="203"/>
      <c r="F492" s="203"/>
      <c r="G492" s="203"/>
      <c r="H492" s="203"/>
      <c r="I492" s="203"/>
      <c r="J492" s="203"/>
      <c r="K492" s="203"/>
      <c r="L492" s="203"/>
      <c r="M492" s="203"/>
      <c r="N492" s="203"/>
      <c r="O492" s="203"/>
      <c r="P492" s="203"/>
      <c r="Q492" s="203"/>
    </row>
    <row r="493" spans="1:17" ht="12.75">
      <c r="C493" s="143" t="s">
        <v>381</v>
      </c>
    </row>
    <row r="494" spans="1:17">
      <c r="F494" s="31">
        <v>2000</v>
      </c>
      <c r="G494" s="31">
        <v>2018</v>
      </c>
      <c r="K494" s="31">
        <v>2000</v>
      </c>
      <c r="L494" s="31">
        <v>2018</v>
      </c>
    </row>
    <row r="495" spans="1:17" ht="12.75">
      <c r="B495" s="231" t="s">
        <v>373</v>
      </c>
      <c r="C495" s="177"/>
      <c r="D495" s="177"/>
      <c r="E495" s="177"/>
      <c r="F495" s="174">
        <f>'2000'!InflateFactr</f>
        <v>1.468</v>
      </c>
      <c r="G495" s="174">
        <f>'2018'!InflateFactr</f>
        <v>1</v>
      </c>
      <c r="I495" s="143" t="s">
        <v>374</v>
      </c>
      <c r="K495" s="143">
        <v>1.468</v>
      </c>
      <c r="L495" s="230">
        <v>1</v>
      </c>
    </row>
    <row r="497" spans="1:28" ht="12.75">
      <c r="C497" s="399" t="s">
        <v>848</v>
      </c>
      <c r="D497" s="399"/>
      <c r="E497" s="399"/>
      <c r="F497" s="399"/>
      <c r="G497" s="399"/>
      <c r="H497" s="399"/>
      <c r="I497" s="399"/>
      <c r="J497" s="399"/>
      <c r="K497" s="399"/>
      <c r="L497" s="399"/>
      <c r="M497" s="399"/>
    </row>
    <row r="498" spans="1:28" ht="12.75">
      <c r="C498" s="20">
        <v>0</v>
      </c>
      <c r="D498" s="20">
        <v>0.05</v>
      </c>
      <c r="E498" s="20">
        <v>0.1</v>
      </c>
      <c r="F498" s="20">
        <v>0.15</v>
      </c>
      <c r="G498" s="20">
        <v>0.2</v>
      </c>
      <c r="H498" s="20">
        <v>0.25</v>
      </c>
      <c r="I498" s="20">
        <v>0.3</v>
      </c>
      <c r="J498" s="20">
        <v>0.35</v>
      </c>
      <c r="K498" s="20">
        <v>0.4</v>
      </c>
      <c r="L498" s="20">
        <v>0.45</v>
      </c>
      <c r="M498" s="20">
        <v>0.5</v>
      </c>
      <c r="N498" s="384" t="s">
        <v>847</v>
      </c>
    </row>
    <row r="499" spans="1:28" ht="12.75">
      <c r="A499" s="242">
        <f>'2018'!B265-'2000'!B210</f>
        <v>0</v>
      </c>
      <c r="B499" s="183">
        <f>'2000'!B210</f>
        <v>1E-3</v>
      </c>
      <c r="C499" s="244">
        <f>'2018'!C265-'2000'!C210</f>
        <v>0</v>
      </c>
      <c r="D499" s="244">
        <f>'2018'!D265-'2000'!D210</f>
        <v>0</v>
      </c>
      <c r="E499" s="244">
        <f>'2018'!E265-'2000'!E210</f>
        <v>1.7670410407335866E-16</v>
      </c>
      <c r="F499" s="244">
        <f>'2018'!F265-'2000'!F210</f>
        <v>-1.7670410407335866E-16</v>
      </c>
      <c r="G499" s="244">
        <f>'2018'!G265-'2000'!G210</f>
        <v>0</v>
      </c>
      <c r="H499" s="244">
        <f>'2018'!H265-'2000'!H210</f>
        <v>0</v>
      </c>
      <c r="I499" s="244">
        <f>'2018'!I265-'2000'!I210</f>
        <v>0</v>
      </c>
      <c r="J499" s="244">
        <f>'2018'!J265-'2000'!J210</f>
        <v>0</v>
      </c>
      <c r="K499" s="244">
        <f>'2018'!K265-'2000'!K210</f>
        <v>-9.8934334218416752E-20</v>
      </c>
      <c r="L499" s="244">
        <f>'2018'!L265-'2000'!L210</f>
        <v>-1.7660516973914025E-16</v>
      </c>
      <c r="M499" s="244">
        <f>'2018'!M265-'2000'!M210</f>
        <v>0</v>
      </c>
      <c r="N499" s="375">
        <f>AVERAGE(C499:M499)</f>
        <v>-1.6064009461214425E-17</v>
      </c>
      <c r="O499" s="226" t="s">
        <v>378</v>
      </c>
      <c r="P499" s="161"/>
    </row>
    <row r="500" spans="1:28" ht="12.75">
      <c r="A500" s="242">
        <f>'2018'!B266-'2000'!B211</f>
        <v>0</v>
      </c>
      <c r="B500" s="183">
        <f>'2000'!B211</f>
        <v>10000</v>
      </c>
      <c r="C500" s="244">
        <f>'2018'!C266-'2000'!C211</f>
        <v>0.22401171303074666</v>
      </c>
      <c r="D500" s="244">
        <f>'2018'!D266-'2000'!D211</f>
        <v>0.26756231203459396</v>
      </c>
      <c r="E500" s="244">
        <f>'2018'!E266-'2000'!E211</f>
        <v>0.31111291103844141</v>
      </c>
      <c r="F500" s="244">
        <f>'2018'!F266-'2000'!F211</f>
        <v>0.35191428517096779</v>
      </c>
      <c r="G500" s="244">
        <f>'2018'!G266-'2000'!G211</f>
        <v>0.36881974289084318</v>
      </c>
      <c r="H500" s="244">
        <f>'2018'!H266-'2000'!H211</f>
        <v>0.39011758714073302</v>
      </c>
      <c r="I500" s="244">
        <f>'2018'!I266-'2000'!I211</f>
        <v>0.41141543139062275</v>
      </c>
      <c r="J500" s="244">
        <f>'2018'!J266-'2000'!J211</f>
        <v>0.42595688499779782</v>
      </c>
      <c r="K500" s="244">
        <f>'2018'!K266-'2000'!K211</f>
        <v>0.42595688499779805</v>
      </c>
      <c r="L500" s="244">
        <f>'2018'!L266-'2000'!L211</f>
        <v>0.42595688499779805</v>
      </c>
      <c r="M500" s="244">
        <f>'2018'!M266-'2000'!M211</f>
        <v>0.42595688499779805</v>
      </c>
      <c r="N500" s="375">
        <f t="shared" ref="N500:N523" si="108">AVERAGE(C500:M500)</f>
        <v>0.36625286569892185</v>
      </c>
      <c r="O500" s="143" t="s">
        <v>375</v>
      </c>
    </row>
    <row r="501" spans="1:28" ht="12.75">
      <c r="A501" s="242">
        <f>'2018'!B267-'2000'!B212</f>
        <v>0</v>
      </c>
      <c r="B501" s="183">
        <f>'2000'!B212</f>
        <v>20000</v>
      </c>
      <c r="C501" s="244">
        <f>'2018'!C267-'2000'!C212</f>
        <v>3.3673522332677948</v>
      </c>
      <c r="D501" s="244">
        <f>'2018'!D267-'2000'!D212</f>
        <v>2.4879240097337947</v>
      </c>
      <c r="E501" s="244">
        <f>'2018'!E267-'2000'!E212</f>
        <v>1.6084957861997964</v>
      </c>
      <c r="F501" s="244">
        <f>'2018'!F267-'2000'!F212</f>
        <v>0.72906756266579809</v>
      </c>
      <c r="G501" s="244">
        <f>'2018'!G267-'2000'!G212</f>
        <v>-0.15036066086819977</v>
      </c>
      <c r="H501" s="246">
        <f>'2018'!H267-'2000'!H212</f>
        <v>-1.2174365920879908</v>
      </c>
      <c r="I501" s="246">
        <f>'2018'!I267-'2000'!I212</f>
        <v>-2.6147513416833954</v>
      </c>
      <c r="J501" s="246">
        <f>'2018'!J267-'2000'!J212</f>
        <v>-3.9100159427013903</v>
      </c>
      <c r="K501" s="244">
        <f>'2018'!K267-'2000'!K212</f>
        <v>-4.7795370831244242</v>
      </c>
      <c r="L501" s="244">
        <f>'2018'!L267-'2000'!L212</f>
        <v>-3.9891717938348545</v>
      </c>
      <c r="M501" s="244">
        <f>'2018'!M267-'2000'!M212</f>
        <v>-3.5541606759856519</v>
      </c>
      <c r="N501" s="375">
        <f t="shared" si="108"/>
        <v>-1.0929631362198839</v>
      </c>
      <c r="O501" s="143" t="s">
        <v>376</v>
      </c>
    </row>
    <row r="502" spans="1:28" ht="12.75">
      <c r="A502" s="242">
        <f>'2018'!B268-'2000'!B213</f>
        <v>0</v>
      </c>
      <c r="B502" s="183">
        <f>'2000'!B213</f>
        <v>30000</v>
      </c>
      <c r="C502" s="244">
        <f>'2018'!C268-'2000'!C213</f>
        <v>1.5143961908748433</v>
      </c>
      <c r="D502" s="244">
        <f>'2018'!D268-'2000'!D213</f>
        <v>1.2289810826753551</v>
      </c>
      <c r="E502" s="244">
        <f>'2018'!E268-'2000'!E213</f>
        <v>0.9435659744758671</v>
      </c>
      <c r="F502" s="244">
        <f>'2018'!F268-'2000'!F213</f>
        <v>0.65815086627637887</v>
      </c>
      <c r="G502" s="244">
        <f>'2018'!G268-'2000'!G213</f>
        <v>0.37273575807689069</v>
      </c>
      <c r="H502" s="244">
        <f>'2018'!H268-'2000'!H213</f>
        <v>0.14457132934160788</v>
      </c>
      <c r="I502" s="244">
        <f>'2018'!I268-'2000'!I213</f>
        <v>4.3113755038104495E-2</v>
      </c>
      <c r="J502" s="244">
        <f>'2018'!J268-'2000'!J213</f>
        <v>4.9810600939511451E-2</v>
      </c>
      <c r="K502" s="244">
        <f>'2018'!K268-'2000'!K213</f>
        <v>-7.3654345431635015E-2</v>
      </c>
      <c r="L502" s="244">
        <f>'2018'!L268-'2000'!L213</f>
        <v>4.6547332398721775E-2</v>
      </c>
      <c r="M502" s="244">
        <f>'2018'!M268-'2000'!M213</f>
        <v>0.13980227728746555</v>
      </c>
      <c r="N502" s="375">
        <f t="shared" si="108"/>
        <v>0.46072916563210115</v>
      </c>
      <c r="O502" s="143"/>
    </row>
    <row r="503" spans="1:28" ht="12.75">
      <c r="A503" s="242">
        <f>'2018'!B269-'2000'!B214</f>
        <v>0</v>
      </c>
      <c r="B503" s="183">
        <f>'2000'!B214</f>
        <v>40000</v>
      </c>
      <c r="C503" s="244">
        <f>'2018'!C269-'2000'!C214</f>
        <v>0.57878212633519777</v>
      </c>
      <c r="D503" s="244">
        <f>'2018'!D269-'2000'!D214</f>
        <v>0.4769459754067627</v>
      </c>
      <c r="E503" s="244">
        <f>'2018'!E269-'2000'!E214</f>
        <v>0.37510982447832786</v>
      </c>
      <c r="F503" s="244">
        <f>'2018'!F269-'2000'!F214</f>
        <v>0.27327367354989279</v>
      </c>
      <c r="G503" s="244">
        <f>'2018'!G269-'2000'!G214</f>
        <v>0.19951918091195253</v>
      </c>
      <c r="H503" s="244">
        <f>'2018'!H269-'2000'!H214</f>
        <v>0.18124114483862055</v>
      </c>
      <c r="I503" s="244">
        <f>'2018'!I269-'2000'!I214</f>
        <v>0.10458629090975476</v>
      </c>
      <c r="J503" s="244">
        <f>'2018'!J269-'2000'!J214</f>
        <v>0.12579392947710136</v>
      </c>
      <c r="K503" s="244">
        <f>'2018'!K269-'2000'!K214</f>
        <v>0.13235059422851533</v>
      </c>
      <c r="L503" s="244">
        <f>'2018'!L269-'2000'!L214</f>
        <v>0.10735059422851533</v>
      </c>
      <c r="M503" s="244">
        <f>'2018'!M269-'2000'!M214</f>
        <v>0.10141309422851533</v>
      </c>
      <c r="N503" s="375">
        <f t="shared" si="108"/>
        <v>0.2414878571448324</v>
      </c>
      <c r="O503" s="143" t="s">
        <v>818</v>
      </c>
      <c r="AB503" s="307" t="s">
        <v>806</v>
      </c>
    </row>
    <row r="504" spans="1:28" ht="12.75">
      <c r="A504" s="242">
        <f>'2018'!B270-'2000'!B215</f>
        <v>0</v>
      </c>
      <c r="B504" s="183">
        <f>'2000'!B215</f>
        <v>50000</v>
      </c>
      <c r="C504" s="244">
        <f>'2018'!C270-'2000'!C215</f>
        <v>0.29786554110166197</v>
      </c>
      <c r="D504" s="244">
        <f>'2018'!D270-'2000'!D215</f>
        <v>0.26531842026391095</v>
      </c>
      <c r="E504" s="244">
        <f>'2018'!E270-'2000'!E215</f>
        <v>0.20773004876195414</v>
      </c>
      <c r="F504" s="244">
        <f>'2018'!F270-'2000'!F215</f>
        <v>0.15796748369597008</v>
      </c>
      <c r="G504" s="244">
        <f>'2018'!G270-'2000'!G215</f>
        <v>0.14700750000738544</v>
      </c>
      <c r="H504" s="244">
        <f>'2018'!H270-'2000'!H215</f>
        <v>0.10215318457788404</v>
      </c>
      <c r="I504" s="244">
        <f>'2018'!I270-'2000'!I215</f>
        <v>0.11193774078997457</v>
      </c>
      <c r="J504" s="244">
        <f>'2018'!J270-'2000'!J215</f>
        <v>9.8078291421005326E-2</v>
      </c>
      <c r="K504" s="244">
        <f>'2018'!K270-'2000'!K215</f>
        <v>7.982345388905937E-2</v>
      </c>
      <c r="L504" s="244">
        <f>'2018'!L270-'2000'!L215</f>
        <v>6.8688002994572325E-2</v>
      </c>
      <c r="M504" s="244">
        <f>'2018'!M270-'2000'!M215</f>
        <v>6.8688002994572325E-2</v>
      </c>
      <c r="N504" s="375">
        <f t="shared" si="108"/>
        <v>0.14593251549981368</v>
      </c>
      <c r="O504" s="143" t="s">
        <v>819</v>
      </c>
    </row>
    <row r="505" spans="1:28" ht="12.75">
      <c r="A505" s="242">
        <f>'2018'!B271-'2000'!B216</f>
        <v>0</v>
      </c>
      <c r="B505" s="183">
        <f>'2000'!B216</f>
        <v>60000</v>
      </c>
      <c r="C505" s="244">
        <f>'2018'!C271-'2000'!C216</f>
        <v>0.2137379641156345</v>
      </c>
      <c r="D505" s="244">
        <f>'2018'!D271-'2000'!D216</f>
        <v>0.16183391606977399</v>
      </c>
      <c r="E505" s="244">
        <f>'2018'!E271-'2000'!E216</f>
        <v>0.10992986802391311</v>
      </c>
      <c r="F505" s="244">
        <f>'2018'!F271-'2000'!F216</f>
        <v>7.7360541132520291E-2</v>
      </c>
      <c r="G505" s="244">
        <f>'2018'!G271-'2000'!G216</f>
        <v>7.7097583728616692E-2</v>
      </c>
      <c r="H505" s="244">
        <f>'2018'!H271-'2000'!H216</f>
        <v>8.2243681033564983E-2</v>
      </c>
      <c r="I505" s="244">
        <f>'2018'!I271-'2000'!I216</f>
        <v>6.982844274516431E-2</v>
      </c>
      <c r="J505" s="244">
        <f>'2018'!J271-'2000'!J216</f>
        <v>5.4596150285149081E-2</v>
      </c>
      <c r="K505" s="244">
        <f>'2018'!K271-'2000'!K216</f>
        <v>5.193049910464656E-2</v>
      </c>
      <c r="L505" s="244">
        <f>'2018'!L271-'2000'!L216</f>
        <v>5.193049910464656E-2</v>
      </c>
      <c r="M505" s="244">
        <f>'2018'!M271-'2000'!M216</f>
        <v>5.193049910464656E-2</v>
      </c>
      <c r="N505" s="375">
        <f t="shared" si="108"/>
        <v>9.1129058586206957E-2</v>
      </c>
    </row>
    <row r="506" spans="1:28" ht="12.75">
      <c r="A506" s="242">
        <f>'2018'!B272-'2000'!B217</f>
        <v>0</v>
      </c>
      <c r="B506" s="183">
        <f>'2000'!B217</f>
        <v>70000</v>
      </c>
      <c r="C506" s="244">
        <f>'2018'!C272-'2000'!C217</f>
        <v>0.17213581647144638</v>
      </c>
      <c r="D506" s="244">
        <f>'2018'!D272-'2000'!D217</f>
        <v>0.13331395180896666</v>
      </c>
      <c r="E506" s="244">
        <f>'2018'!E272-'2000'!E217</f>
        <v>9.5295198476336718E-2</v>
      </c>
      <c r="F506" s="244">
        <f>'2018'!F272-'2000'!F217</f>
        <v>8.3657215665586968E-2</v>
      </c>
      <c r="G506" s="244">
        <f>'2018'!G272-'2000'!G217</f>
        <v>5.0177902832085897E-2</v>
      </c>
      <c r="H506" s="244">
        <f>'2018'!H272-'2000'!H217</f>
        <v>3.4725124578296566E-2</v>
      </c>
      <c r="I506" s="244">
        <f>'2018'!I272-'2000'!I217</f>
        <v>4.3789130573298918E-2</v>
      </c>
      <c r="J506" s="244">
        <f>'2018'!J272-'2000'!J217</f>
        <v>4.1745931507332773E-2</v>
      </c>
      <c r="K506" s="244">
        <f>'2018'!K272-'2000'!K217</f>
        <v>4.1745931507332773E-2</v>
      </c>
      <c r="L506" s="244">
        <f>'2018'!L272-'2000'!L217</f>
        <v>4.1745931507332773E-2</v>
      </c>
      <c r="M506" s="244">
        <f>'2018'!M272-'2000'!M217</f>
        <v>4.1745931507332891E-2</v>
      </c>
      <c r="N506" s="375">
        <f t="shared" si="108"/>
        <v>7.0916187857759022E-2</v>
      </c>
      <c r="O506" s="143" t="s">
        <v>822</v>
      </c>
      <c r="AB506" s="307" t="s">
        <v>806</v>
      </c>
    </row>
    <row r="507" spans="1:28" ht="12.75">
      <c r="A507" s="242">
        <f>'2018'!B273-'2000'!B218</f>
        <v>0</v>
      </c>
      <c r="B507" s="183">
        <f>'2000'!B218</f>
        <v>80000</v>
      </c>
      <c r="C507" s="244">
        <f>'2018'!C273-'2000'!C218</f>
        <v>0.14200681469824517</v>
      </c>
      <c r="D507" s="244">
        <f>'2018'!D273-'2000'!D218</f>
        <v>0.11076591213268711</v>
      </c>
      <c r="E507" s="244">
        <f>'2018'!E273-'2000'!E218</f>
        <v>8.3824083141696593E-2</v>
      </c>
      <c r="F507" s="244">
        <f>'2018'!F273-'2000'!F218</f>
        <v>5.7004703944518842E-2</v>
      </c>
      <c r="G507" s="244">
        <f>'2018'!G273-'2000'!G218</f>
        <v>5.0479776475610694E-2</v>
      </c>
      <c r="H507" s="244">
        <f>'2018'!H273-'2000'!H218</f>
        <v>3.1598532097182871E-2</v>
      </c>
      <c r="I507" s="244">
        <f>'2018'!I273-'2000'!I218</f>
        <v>2.0526090369015537E-2</v>
      </c>
      <c r="J507" s="244">
        <f>'2018'!J273-'2000'!J218</f>
        <v>1.4265133102119697E-2</v>
      </c>
      <c r="K507" s="244">
        <f>'2018'!K273-'2000'!K218</f>
        <v>3.4901146756649411E-2</v>
      </c>
      <c r="L507" s="244">
        <f>'2018'!L273-'2000'!L218</f>
        <v>3.4901146756649411E-2</v>
      </c>
      <c r="M507" s="244">
        <f>'2018'!M273-'2000'!M218</f>
        <v>3.4901146756649411E-2</v>
      </c>
      <c r="N507" s="375">
        <f t="shared" si="108"/>
        <v>5.5924953293729533E-2</v>
      </c>
      <c r="O507" s="143" t="s">
        <v>823</v>
      </c>
    </row>
    <row r="508" spans="1:28" ht="12.75">
      <c r="A508" s="242">
        <f>'2018'!B274-'2000'!B219</f>
        <v>0</v>
      </c>
      <c r="B508" s="183">
        <f>'2000'!B219</f>
        <v>90000</v>
      </c>
      <c r="C508" s="244">
        <f>'2018'!C274-'2000'!C219</f>
        <v>0.24035255513291959</v>
      </c>
      <c r="D508" s="244">
        <f>'2018'!D274-'2000'!D219</f>
        <v>0.20274383063526663</v>
      </c>
      <c r="E508" s="244">
        <f>'2018'!E274-'2000'!E219</f>
        <v>0.17483584038103897</v>
      </c>
      <c r="F508" s="244">
        <f>'2018'!F274-'2000'!F219</f>
        <v>0.15001173592879161</v>
      </c>
      <c r="G508" s="244">
        <f>'2018'!G274-'2000'!G219</f>
        <v>0.13575473395661933</v>
      </c>
      <c r="H508" s="244">
        <f>'2018'!H274-'2000'!H219</f>
        <v>0.11754486629921312</v>
      </c>
      <c r="I508" s="244">
        <f>'2018'!I274-'2000'!I219</f>
        <v>0.10868637150292881</v>
      </c>
      <c r="J508" s="244">
        <f>'2018'!J274-'2000'!J219</f>
        <v>9.9827876706644822E-2</v>
      </c>
      <c r="K508" s="244">
        <f>'2018'!K274-'2000'!K219</f>
        <v>9.0969381910360497E-2</v>
      </c>
      <c r="L508" s="244">
        <f>'2018'!L274-'2000'!L219</f>
        <v>9.8028117515986418E-2</v>
      </c>
      <c r="M508" s="244">
        <f>'2018'!M274-'2000'!M219</f>
        <v>0.10249447852398229</v>
      </c>
      <c r="N508" s="375">
        <f t="shared" si="108"/>
        <v>0.13829543531761382</v>
      </c>
      <c r="O508" s="143" t="s">
        <v>824</v>
      </c>
    </row>
    <row r="509" spans="1:28" ht="12.75">
      <c r="A509" s="242">
        <f>'2018'!B275-'2000'!B220</f>
        <v>0</v>
      </c>
      <c r="B509" s="183">
        <f>'2000'!B220</f>
        <v>100000</v>
      </c>
      <c r="C509" s="244">
        <f>'2018'!C275-'2000'!C220</f>
        <v>0.36338736471357258</v>
      </c>
      <c r="D509" s="244">
        <f>'2018'!D275-'2000'!D220</f>
        <v>0.30684847507192686</v>
      </c>
      <c r="E509" s="244">
        <f>'2018'!E275-'2000'!E220</f>
        <v>0.27678009268827974</v>
      </c>
      <c r="F509" s="244">
        <f>'2018'!F275-'2000'!F220</f>
        <v>0.25326219808049233</v>
      </c>
      <c r="G509" s="244">
        <f>'2018'!G275-'2000'!G220</f>
        <v>0.23136385725803438</v>
      </c>
      <c r="H509" s="244">
        <f>'2018'!H275-'2000'!H220</f>
        <v>0.21608588556986591</v>
      </c>
      <c r="I509" s="244">
        <f>'2018'!I275-'2000'!I220</f>
        <v>0.2042980157240136</v>
      </c>
      <c r="J509" s="244">
        <f>'2018'!J275-'2000'!J220</f>
        <v>0.1925101458781614</v>
      </c>
      <c r="K509" s="244">
        <f>'2018'!K275-'2000'!K220</f>
        <v>0.18072227603230895</v>
      </c>
      <c r="L509" s="244">
        <f>'2018'!L275-'2000'!L220</f>
        <v>0.16893440618645666</v>
      </c>
      <c r="M509" s="244">
        <f>'2018'!M275-'2000'!M220</f>
        <v>0.15702155430214529</v>
      </c>
      <c r="N509" s="375">
        <f t="shared" si="108"/>
        <v>0.23192857013684162</v>
      </c>
    </row>
    <row r="510" spans="1:28" ht="12.75">
      <c r="A510" s="242">
        <f>'2018'!B276-'2000'!B221</f>
        <v>0</v>
      </c>
      <c r="B510" s="183">
        <f>'2000'!B221</f>
        <v>110000</v>
      </c>
      <c r="C510" s="244">
        <f>'2018'!C276-'2000'!C221</f>
        <v>0.30395058549974696</v>
      </c>
      <c r="D510" s="244">
        <f>'2018'!D276-'2000'!D221</f>
        <v>0.26698173572819683</v>
      </c>
      <c r="E510" s="244">
        <f>'2018'!E276-'2000'!E221</f>
        <v>0.23527573550907907</v>
      </c>
      <c r="F510" s="244">
        <f>'2018'!F276-'2000'!F221</f>
        <v>0.20958069044297306</v>
      </c>
      <c r="G510" s="244">
        <f>'2018'!G276-'2000'!G221</f>
        <v>0.19113523944396671</v>
      </c>
      <c r="H510" s="244">
        <f>'2018'!H276-'2000'!H221</f>
        <v>0.18199620570581787</v>
      </c>
      <c r="I510" s="244">
        <f>'2018'!I276-'2000'!I221</f>
        <v>0.17285717196766903</v>
      </c>
      <c r="J510" s="244">
        <f>'2018'!J276-'2000'!J221</f>
        <v>0.16371813822952019</v>
      </c>
      <c r="K510" s="244">
        <f>'2018'!K276-'2000'!K221</f>
        <v>0.15457910449137136</v>
      </c>
      <c r="L510" s="244">
        <f>'2018'!L276-'2000'!L221</f>
        <v>0.14243563406259868</v>
      </c>
      <c r="M510" s="244">
        <f>'2018'!M276-'2000'!M221</f>
        <v>0.13132349404963464</v>
      </c>
      <c r="N510" s="375">
        <f t="shared" si="108"/>
        <v>0.19580306683005222</v>
      </c>
      <c r="O510" s="143" t="s">
        <v>820</v>
      </c>
      <c r="AB510" s="307" t="s">
        <v>806</v>
      </c>
    </row>
    <row r="511" spans="1:28" ht="12.75">
      <c r="A511" s="242">
        <f>'2018'!B277-'2000'!B222</f>
        <v>0</v>
      </c>
      <c r="B511" s="183">
        <f>'2000'!B222</f>
        <v>120000</v>
      </c>
      <c r="C511" s="244">
        <f>'2018'!C277-'2000'!C222</f>
        <v>0.24295166871825424</v>
      </c>
      <c r="D511" s="244">
        <f>'2018'!D277-'2000'!D222</f>
        <v>0.21332678231414215</v>
      </c>
      <c r="E511" s="244">
        <f>'2018'!E277-'2000'!E222</f>
        <v>0.19067890597082801</v>
      </c>
      <c r="F511" s="244">
        <f>'2018'!F277-'2000'!F222</f>
        <v>0.17826744048345777</v>
      </c>
      <c r="G511" s="244">
        <f>'2018'!G277-'2000'!G222</f>
        <v>0.15663392569388956</v>
      </c>
      <c r="H511" s="244">
        <f>'2018'!H277-'2000'!H222</f>
        <v>0.14734751452767694</v>
      </c>
      <c r="I511" s="244">
        <f>'2018'!I277-'2000'!I222</f>
        <v>0.14036897319760558</v>
      </c>
      <c r="J511" s="244">
        <f>'2018'!J277-'2000'!J222</f>
        <v>0.13339043186753421</v>
      </c>
      <c r="K511" s="244">
        <f>'2018'!K277-'2000'!K222</f>
        <v>0.12641189053746285</v>
      </c>
      <c r="L511" s="244">
        <f>'2018'!L277-'2000'!L222</f>
        <v>0.11285388928999766</v>
      </c>
      <c r="M511" s="244">
        <f>'2018'!M277-'2000'!M222</f>
        <v>0.11285388928999748</v>
      </c>
      <c r="N511" s="375">
        <f t="shared" si="108"/>
        <v>0.15955321017189517</v>
      </c>
      <c r="O511" s="143" t="s">
        <v>821</v>
      </c>
    </row>
    <row r="512" spans="1:28" ht="12.75">
      <c r="A512" s="242">
        <f>'2018'!B278-'2000'!B223</f>
        <v>0</v>
      </c>
      <c r="B512" s="183">
        <f>'2000'!B223</f>
        <v>130000</v>
      </c>
      <c r="C512" s="244">
        <f>'2018'!C278-'2000'!C223</f>
        <v>0.2010477082587544</v>
      </c>
      <c r="D512" s="244">
        <f>'2018'!D278-'2000'!D223</f>
        <v>0.17630738002357432</v>
      </c>
      <c r="E512" s="244">
        <f>'2018'!E278-'2000'!E223</f>
        <v>0.1598358839691667</v>
      </c>
      <c r="F512" s="244">
        <f>'2018'!F278-'2000'!F223</f>
        <v>0.14968677471061814</v>
      </c>
      <c r="G512" s="244">
        <f>'2018'!G278-'2000'!G223</f>
        <v>0.14150038967568143</v>
      </c>
      <c r="H512" s="244">
        <f>'2018'!H278-'2000'!H223</f>
        <v>0.1275752656426479</v>
      </c>
      <c r="I512" s="244">
        <f>'2018'!I278-'2000'!I223</f>
        <v>0.11807207768662267</v>
      </c>
      <c r="J512" s="244">
        <f>'2018'!J278-'2000'!J223</f>
        <v>0.1125165178640273</v>
      </c>
      <c r="K512" s="244">
        <f>'2018'!K278-'2000'!K223</f>
        <v>9.8938917590079417E-2</v>
      </c>
      <c r="L512" s="244">
        <f>'2018'!L278-'2000'!L223</f>
        <v>9.8938917590079417E-2</v>
      </c>
      <c r="M512" s="244">
        <f>'2018'!M278-'2000'!M223</f>
        <v>9.8938917590079417E-2</v>
      </c>
      <c r="N512" s="375">
        <f t="shared" si="108"/>
        <v>0.13485079550921192</v>
      </c>
      <c r="O512" s="143"/>
    </row>
    <row r="513" spans="1:16" ht="12.75">
      <c r="A513" s="242">
        <f>'2018'!B279-'2000'!B224</f>
        <v>0</v>
      </c>
      <c r="B513" s="183">
        <f>'2000'!B224</f>
        <v>140000</v>
      </c>
      <c r="C513" s="244">
        <f>'2018'!C279-'2000'!C224</f>
        <v>0.17058223009209339</v>
      </c>
      <c r="D513" s="244">
        <f>'2018'!D279-'2000'!D224</f>
        <v>0.14952200007558814</v>
      </c>
      <c r="E513" s="244">
        <f>'2018'!E279-'2000'!E224</f>
        <v>0.13698026614368625</v>
      </c>
      <c r="F513" s="244">
        <f>'2018'!F279-'2000'!F224</f>
        <v>0.12651021455968559</v>
      </c>
      <c r="G513" s="244">
        <f>'2018'!G279-'2000'!G224</f>
        <v>0.12153468707258752</v>
      </c>
      <c r="H513" s="244">
        <f>'2018'!H279-'2000'!H224</f>
        <v>0.11716264254428016</v>
      </c>
      <c r="I513" s="244">
        <f>'2018'!I279-'2000'!I224</f>
        <v>0.10589765506764993</v>
      </c>
      <c r="J513" s="244">
        <f>'2018'!J279-'2000'!J224</f>
        <v>9.731634423181075E-2</v>
      </c>
      <c r="K513" s="244">
        <f>'2018'!K279-'2000'!K224</f>
        <v>8.8078740827932545E-2</v>
      </c>
      <c r="L513" s="244">
        <f>'2018'!L279-'2000'!L224</f>
        <v>8.8078740827932545E-2</v>
      </c>
      <c r="M513" s="244">
        <f>'2018'!M279-'2000'!M224</f>
        <v>8.8078740827932406E-2</v>
      </c>
      <c r="N513" s="375">
        <f t="shared" si="108"/>
        <v>0.1172492965701072</v>
      </c>
      <c r="O513" s="143" t="s">
        <v>825</v>
      </c>
    </row>
    <row r="514" spans="1:16" ht="12.75">
      <c r="A514" s="242">
        <f>'2018'!B280-'2000'!B225</f>
        <v>0</v>
      </c>
      <c r="B514" s="183">
        <f>'2000'!B225</f>
        <v>150000</v>
      </c>
      <c r="C514" s="244">
        <f>'2018'!C280-'2000'!C225</f>
        <v>0.14748164344801457</v>
      </c>
      <c r="D514" s="244">
        <f>'2018'!D280-'2000'!D225</f>
        <v>0.12954396059317305</v>
      </c>
      <c r="E514" s="244">
        <f>'2018'!E280-'2000'!E225</f>
        <v>0.11937286908252484</v>
      </c>
      <c r="F514" s="244">
        <f>'2018'!F280-'2000'!F225</f>
        <v>0.10970128933998424</v>
      </c>
      <c r="G514" s="244">
        <f>'2018'!G280-'2000'!G225</f>
        <v>0.10617037745775354</v>
      </c>
      <c r="H514" s="244">
        <f>'2018'!H280-'2000'!H225</f>
        <v>0.10263946557552281</v>
      </c>
      <c r="I514" s="244">
        <f>'2018'!I280-'2000'!I225</f>
        <v>9.9108553693292106E-2</v>
      </c>
      <c r="J514" s="244">
        <f>'2018'!J280-'2000'!J225</f>
        <v>8.2428294696183138E-2</v>
      </c>
      <c r="K514" s="244">
        <f>'2018'!K280-'2000'!K225</f>
        <v>7.9366914013495243E-2</v>
      </c>
      <c r="L514" s="244">
        <f>'2018'!L280-'2000'!L225</f>
        <v>7.9366914013495243E-2</v>
      </c>
      <c r="M514" s="244">
        <f>'2018'!M280-'2000'!M225</f>
        <v>7.9366914013495105E-2</v>
      </c>
      <c r="N514" s="375">
        <f t="shared" si="108"/>
        <v>0.10314065417517582</v>
      </c>
      <c r="O514" s="143" t="s">
        <v>853</v>
      </c>
    </row>
    <row r="515" spans="1:16" ht="12.75">
      <c r="A515" s="242">
        <f>'2018'!B281-'2000'!B226</f>
        <v>0</v>
      </c>
      <c r="B515" s="183">
        <f>'2000'!B226</f>
        <v>160000</v>
      </c>
      <c r="C515" s="244">
        <f>'2018'!C281-'2000'!C226</f>
        <v>0.12938856821497291</v>
      </c>
      <c r="D515" s="244">
        <f>'2018'!D281-'2000'!D226</f>
        <v>0.11383514659946573</v>
      </c>
      <c r="E515" s="244">
        <f>'2018'!E281-'2000'!E226</f>
        <v>0.10483978596632422</v>
      </c>
      <c r="F515" s="244">
        <f>'2018'!F281-'2000'!F226</f>
        <v>9.6878077336480795E-2</v>
      </c>
      <c r="G515" s="244">
        <f>'2018'!G281-'2000'!G226</f>
        <v>9.3985408570851553E-2</v>
      </c>
      <c r="H515" s="244">
        <f>'2018'!H281-'2000'!H226</f>
        <v>9.1092739805222311E-2</v>
      </c>
      <c r="I515" s="244">
        <f>'2018'!I281-'2000'!I226</f>
        <v>8.8200071039593056E-2</v>
      </c>
      <c r="J515" s="244">
        <f>'2018'!J281-'2000'!J226</f>
        <v>8.0805287701019385E-2</v>
      </c>
      <c r="K515" s="244">
        <f>'2018'!K281-'2000'!K226</f>
        <v>7.3599547583769964E-2</v>
      </c>
      <c r="L515" s="244">
        <f>'2018'!L281-'2000'!L226</f>
        <v>7.2223337665883819E-2</v>
      </c>
      <c r="M515" s="244">
        <f>'2018'!M281-'2000'!M226</f>
        <v>7.2223337665883819E-2</v>
      </c>
      <c r="N515" s="375">
        <f t="shared" si="108"/>
        <v>9.2461028013587965E-2</v>
      </c>
    </row>
    <row r="516" spans="1:16" ht="12.75">
      <c r="A516" s="242">
        <f>'2018'!B282-'2000'!B227</f>
        <v>0</v>
      </c>
      <c r="B516" s="183">
        <f>'2000'!B227</f>
        <v>170000</v>
      </c>
      <c r="C516" s="244">
        <f>'2018'!C282-'2000'!C227</f>
        <v>0.11651503368950009</v>
      </c>
      <c r="D516" s="244">
        <f>'2018'!D282-'2000'!D227</f>
        <v>0.10126336641345185</v>
      </c>
      <c r="E516" s="244">
        <f>'2018'!E282-'2000'!E227</f>
        <v>9.2646967037073702E-2</v>
      </c>
      <c r="F516" s="244">
        <f>'2018'!F282-'2000'!F227</f>
        <v>8.6481909011142374E-2</v>
      </c>
      <c r="G516" s="244">
        <f>'2018'!G282-'2000'!G227</f>
        <v>8.4087841443146585E-2</v>
      </c>
      <c r="H516" s="244">
        <f>'2018'!H282-'2000'!H227</f>
        <v>8.1693773875151005E-2</v>
      </c>
      <c r="I516" s="244">
        <f>'2018'!I282-'2000'!I227</f>
        <v>7.3283127276359619E-2</v>
      </c>
      <c r="J516" s="244">
        <f>'2018'!J282-'2000'!J227</f>
        <v>7.3719693167925468E-2</v>
      </c>
      <c r="K516" s="244">
        <f>'2018'!K282-'2000'!K227</f>
        <v>7.2509778855503582E-2</v>
      </c>
      <c r="L516" s="244">
        <f>'2018'!L282-'2000'!L227</f>
        <v>6.6259518427985775E-2</v>
      </c>
      <c r="M516" s="244">
        <f>'2018'!M282-'2000'!M227</f>
        <v>6.6259518427985775E-2</v>
      </c>
      <c r="N516" s="375">
        <f t="shared" si="108"/>
        <v>8.315641160229327E-2</v>
      </c>
    </row>
    <row r="517" spans="1:16" ht="12.75">
      <c r="A517" s="242">
        <f>'2018'!B283-'2000'!B228</f>
        <v>0</v>
      </c>
      <c r="B517" s="183">
        <f>'2000'!B228</f>
        <v>180000</v>
      </c>
      <c r="C517" s="244">
        <f>'2018'!C283-'2000'!C228</f>
        <v>0.14038483335202778</v>
      </c>
      <c r="D517" s="244">
        <f>'2018'!D283-'2000'!D228</f>
        <v>0.10085450046093597</v>
      </c>
      <c r="E517" s="244">
        <f>'2018'!E283-'2000'!E228</f>
        <v>8.7437796010306643E-2</v>
      </c>
      <c r="F517" s="244">
        <f>'2018'!F283-'2000'!F228</f>
        <v>8.2577568665756967E-2</v>
      </c>
      <c r="G517" s="244">
        <f>'2018'!G283-'2000'!G228</f>
        <v>8.0408283723589088E-2</v>
      </c>
      <c r="H517" s="244">
        <f>'2018'!H283-'2000'!H228</f>
        <v>7.8238998781421015E-2</v>
      </c>
      <c r="I517" s="244">
        <f>'2018'!I283-'2000'!I228</f>
        <v>7.1406011028495378E-2</v>
      </c>
      <c r="J517" s="244">
        <f>'2018'!J283-'2000'!J228</f>
        <v>7.1858081506854563E-2</v>
      </c>
      <c r="K517" s="244">
        <f>'2018'!K283-'2000'!K228</f>
        <v>7.2310151985213345E-2</v>
      </c>
      <c r="L517" s="244">
        <f>'2018'!L283-'2000'!L228</f>
        <v>6.8807225517623125E-2</v>
      </c>
      <c r="M517" s="244">
        <f>'2018'!M283-'2000'!M228</f>
        <v>6.5371979897561286E-2</v>
      </c>
      <c r="N517" s="375">
        <f t="shared" si="108"/>
        <v>8.360503917543502E-2</v>
      </c>
    </row>
    <row r="518" spans="1:16" ht="12.75">
      <c r="A518" s="242">
        <f>'2018'!B284-'2000'!B229</f>
        <v>0</v>
      </c>
      <c r="B518" s="183">
        <f>'2000'!B229</f>
        <v>190000</v>
      </c>
      <c r="C518" s="244">
        <f>'2018'!C284-'2000'!C229</f>
        <v>0.16378261993792731</v>
      </c>
      <c r="D518" s="244">
        <f>'2018'!D284-'2000'!D229</f>
        <v>0.12601327474538809</v>
      </c>
      <c r="E518" s="244">
        <f>'2018'!E284-'2000'!E229</f>
        <v>9.0188663091388219E-2</v>
      </c>
      <c r="F518" s="244">
        <f>'2018'!F284-'2000'!F229</f>
        <v>8.2101440766120304E-2</v>
      </c>
      <c r="G518" s="244">
        <f>'2018'!G284-'2000'!G229</f>
        <v>8.0013725812681083E-2</v>
      </c>
      <c r="H518" s="244">
        <f>'2018'!H284-'2000'!H229</f>
        <v>7.7926010859241876E-2</v>
      </c>
      <c r="I518" s="244">
        <f>'2018'!I284-'2000'!I229</f>
        <v>7.2328758695815107E-2</v>
      </c>
      <c r="J518" s="244">
        <f>'2018'!J284-'2000'!J229</f>
        <v>7.2773020646918943E-2</v>
      </c>
      <c r="K518" s="244">
        <f>'2018'!K284-'2000'!K229</f>
        <v>7.3217282598022404E-2</v>
      </c>
      <c r="L518" s="244">
        <f>'2018'!L284-'2000'!L229</f>
        <v>7.3661544549126226E-2</v>
      </c>
      <c r="M518" s="244">
        <f>'2018'!M284-'2000'!M229</f>
        <v>6.7807335382050041E-2</v>
      </c>
      <c r="N518" s="375">
        <f t="shared" si="108"/>
        <v>8.9073970644061792E-2</v>
      </c>
    </row>
    <row r="519" spans="1:16" ht="12.75">
      <c r="A519" s="242">
        <f>'2018'!B285-'2000'!B230</f>
        <v>0</v>
      </c>
      <c r="B519" s="183">
        <f>'2000'!B230</f>
        <v>200000</v>
      </c>
      <c r="C519" s="244">
        <f>'2018'!C285-'2000'!C230</f>
        <v>0.17582819495711766</v>
      </c>
      <c r="D519" s="244">
        <f>'2018'!D285-'2000'!D230</f>
        <v>0.1402477211729084</v>
      </c>
      <c r="E519" s="244">
        <f>'2018'!E285-'2000'!E230</f>
        <v>0.10522449132894797</v>
      </c>
      <c r="F519" s="244">
        <f>'2018'!F285-'2000'!F230</f>
        <v>7.6486617374494303E-2</v>
      </c>
      <c r="G519" s="244">
        <f>'2018'!G285-'2000'!G230</f>
        <v>7.3398504930796971E-2</v>
      </c>
      <c r="H519" s="244">
        <f>'2018'!H285-'2000'!H230</f>
        <v>6.8905816448347187E-2</v>
      </c>
      <c r="I519" s="244">
        <f>'2018'!I285-'2000'!I230</f>
        <v>6.7110013509804792E-2</v>
      </c>
      <c r="J519" s="244">
        <f>'2018'!J285-'2000'!J230</f>
        <v>6.7585536701247326E-2</v>
      </c>
      <c r="K519" s="244">
        <f>'2018'!K285-'2000'!K230</f>
        <v>6.8061059892690012E-2</v>
      </c>
      <c r="L519" s="244">
        <f>'2018'!L285-'2000'!L230</f>
        <v>6.8536583084132546E-2</v>
      </c>
      <c r="M519" s="244">
        <f>'2018'!M285-'2000'!M230</f>
        <v>6.9892136350514791E-2</v>
      </c>
      <c r="N519" s="375">
        <f t="shared" si="108"/>
        <v>8.9206970522818368E-2</v>
      </c>
      <c r="O519" s="143"/>
    </row>
    <row r="520" spans="1:16" ht="12.75">
      <c r="A520" s="242">
        <f>'2018'!B286-'2000'!B231</f>
        <v>0</v>
      </c>
      <c r="B520" s="183">
        <f>'2000'!B231</f>
        <v>210000</v>
      </c>
      <c r="C520" s="244">
        <f>'2018'!C286-'2000'!C231</f>
        <v>0.18110817314872174</v>
      </c>
      <c r="D520" s="244">
        <f>'2018'!D286-'2000'!D231</f>
        <v>0.15253493339741031</v>
      </c>
      <c r="E520" s="244">
        <f>'2018'!E286-'2000'!E231</f>
        <v>0.11818483942530594</v>
      </c>
      <c r="F520" s="244">
        <f>'2018'!F286-'2000'!F231</f>
        <v>9.1037340302871E-2</v>
      </c>
      <c r="G520" s="244">
        <f>'2018'!G286-'2000'!G231</f>
        <v>6.7818315848547694E-2</v>
      </c>
      <c r="H520" s="244">
        <f>'2018'!H286-'2000'!H231</f>
        <v>6.2132341197575325E-2</v>
      </c>
      <c r="I520" s="244">
        <f>'2018'!I286-'2000'!I231</f>
        <v>6.2632923845975907E-2</v>
      </c>
      <c r="J520" s="244">
        <f>'2018'!J286-'2000'!J231</f>
        <v>6.3133506494376324E-2</v>
      </c>
      <c r="K520" s="244">
        <f>'2018'!K286-'2000'!K231</f>
        <v>6.3634089142777059E-2</v>
      </c>
      <c r="L520" s="244">
        <f>'2018'!L286-'2000'!L231</f>
        <v>6.4134671791177641E-2</v>
      </c>
      <c r="M520" s="244">
        <f>'2018'!M286-'2000'!M231</f>
        <v>7.0216884385028613E-2</v>
      </c>
      <c r="N520" s="375">
        <f t="shared" si="108"/>
        <v>9.0597092634524312E-2</v>
      </c>
      <c r="O520" s="143"/>
    </row>
    <row r="521" spans="1:16" ht="12.75">
      <c r="A521" s="242">
        <f>'2018'!B287-'2000'!B232</f>
        <v>0</v>
      </c>
      <c r="B521" s="183">
        <f>'2000'!B232</f>
        <v>220000</v>
      </c>
      <c r="C521" s="244">
        <f>'2018'!C287-'2000'!C232</f>
        <v>0.18717401281904408</v>
      </c>
      <c r="D521" s="244">
        <f>'2018'!D287-'2000'!D232</f>
        <v>0.15810963716727217</v>
      </c>
      <c r="E521" s="244">
        <f>'2018'!E287-'2000'!E232</f>
        <v>0.12973885716708708</v>
      </c>
      <c r="F521" s="244">
        <f>'2018'!F287-'2000'!F232</f>
        <v>0.10369390520718325</v>
      </c>
      <c r="G521" s="244">
        <f>'2018'!G287-'2000'!G232</f>
        <v>7.7648953247279398E-2</v>
      </c>
      <c r="H521" s="244">
        <f>'2018'!H287-'2000'!H232</f>
        <v>5.8228769568037297E-2</v>
      </c>
      <c r="I521" s="244">
        <f>'2018'!I287-'2000'!I232</f>
        <v>5.8749760065420278E-2</v>
      </c>
      <c r="J521" s="244">
        <f>'2018'!J287-'2000'!J232</f>
        <v>5.927075056280328E-2</v>
      </c>
      <c r="K521" s="244">
        <f>'2018'!K287-'2000'!K232</f>
        <v>5.9791741060186268E-2</v>
      </c>
      <c r="L521" s="244">
        <f>'2018'!L287-'2000'!L232</f>
        <v>6.2839472903480145E-2</v>
      </c>
      <c r="M521" s="244">
        <f>'2018'!M287-'2000'!M232</f>
        <v>6.5799145492211455E-2</v>
      </c>
      <c r="N521" s="375">
        <f t="shared" si="108"/>
        <v>9.2822273205454983E-2</v>
      </c>
    </row>
    <row r="522" spans="1:16" ht="12.75">
      <c r="A522" s="242">
        <f>'2018'!B288-'2000'!B233</f>
        <v>0</v>
      </c>
      <c r="B522" s="183">
        <f>'2000'!B233</f>
        <v>230000</v>
      </c>
      <c r="C522" s="244">
        <f>'2018'!C288-'2000'!C233</f>
        <v>0.19405898433274038</v>
      </c>
      <c r="D522" s="244">
        <f>'2018'!D288-'2000'!D233</f>
        <v>0.16246661947192093</v>
      </c>
      <c r="E522" s="244">
        <f>'2018'!E288-'2000'!E233</f>
        <v>0.13847369053563285</v>
      </c>
      <c r="F522" s="244">
        <f>'2018'!F288-'2000'!F233</f>
        <v>0.11480393083400939</v>
      </c>
      <c r="G522" s="244">
        <f>'2018'!G288-'2000'!G233</f>
        <v>8.9440910976099658E-2</v>
      </c>
      <c r="H522" s="244">
        <f>'2018'!H288-'2000'!H233</f>
        <v>6.1124403138523423E-2</v>
      </c>
      <c r="I522" s="244">
        <f>'2018'!I288-'2000'!I233</f>
        <v>5.534960968667433E-2</v>
      </c>
      <c r="J522" s="244">
        <f>'2018'!J288-'2000'!J233</f>
        <v>5.5887449391930896E-2</v>
      </c>
      <c r="K522" s="244">
        <f>'2018'!K288-'2000'!K233</f>
        <v>5.6425289097187456E-2</v>
      </c>
      <c r="L522" s="244">
        <f>'2018'!L288-'2000'!L233</f>
        <v>6.1697603670273264E-2</v>
      </c>
      <c r="M522" s="244">
        <f>'2018'!M288-'2000'!M233</f>
        <v>6.1904392207627473E-2</v>
      </c>
      <c r="N522" s="375">
        <f t="shared" si="108"/>
        <v>9.5602989394783636E-2</v>
      </c>
    </row>
    <row r="523" spans="1:16" ht="12.75">
      <c r="A523" s="242">
        <f>'2018'!B289-'2000'!B234</f>
        <v>0</v>
      </c>
      <c r="B523" s="183">
        <f>'2000'!B234</f>
        <v>240000</v>
      </c>
      <c r="C523" s="244">
        <f>'2018'!C289-'2000'!C234</f>
        <v>0.20013164939305922</v>
      </c>
      <c r="D523" s="244">
        <f>'2018'!D289-'2000'!D234</f>
        <v>0.16851160725036549</v>
      </c>
      <c r="E523" s="244">
        <f>'2018'!E289-'2000'!E234</f>
        <v>0.14265909280969757</v>
      </c>
      <c r="F523" s="244">
        <f>'2018'!F289-'2000'!F234</f>
        <v>0.1246348051383544</v>
      </c>
      <c r="G523" s="244">
        <f>'2018'!G289-'2000'!G234</f>
        <v>9.9868632990093992E-2</v>
      </c>
      <c r="H523" s="244">
        <f>'2018'!H289-'2000'!H234</f>
        <v>7.2577960595074209E-2</v>
      </c>
      <c r="I523" s="244">
        <f>'2018'!I289-'2000'!I234</f>
        <v>5.2347574303692676E-2</v>
      </c>
      <c r="J523" s="244">
        <f>'2018'!J289-'2000'!J234</f>
        <v>5.2899493363754761E-2</v>
      </c>
      <c r="K523" s="244">
        <f>'2018'!K289-'2000'!K234</f>
        <v>5.4193637614939831E-2</v>
      </c>
      <c r="L523" s="244">
        <f>'2018'!L289-'2000'!L234</f>
        <v>5.8444945410813937E-2</v>
      </c>
      <c r="M523" s="244">
        <f>'2018'!M289-'2000'!M234</f>
        <v>5.8444945410813937E-2</v>
      </c>
      <c r="N523" s="375">
        <f t="shared" si="108"/>
        <v>9.8610394934605466E-2</v>
      </c>
      <c r="O523" s="226" t="s">
        <v>378</v>
      </c>
      <c r="P523" s="161"/>
    </row>
    <row r="524" spans="1:16" ht="12.75">
      <c r="B524" s="3" t="s">
        <v>372</v>
      </c>
    </row>
  </sheetData>
  <sheetProtection sheet="1" objects="1" scenarios="1"/>
  <mergeCells count="5">
    <mergeCell ref="L357:Q357"/>
    <mergeCell ref="L358:Q358"/>
    <mergeCell ref="C497:M497"/>
    <mergeCell ref="C27:F27"/>
    <mergeCell ref="C67:F67"/>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AF364"/>
  <sheetViews>
    <sheetView topLeftCell="A54" zoomScale="90" zoomScaleNormal="90" workbookViewId="0">
      <selection activeCell="B68" sqref="B68"/>
    </sheetView>
    <sheetView topLeftCell="A109" zoomScale="90" zoomScaleNormal="90" workbookViewId="1">
      <selection activeCell="K13" sqref="K13"/>
    </sheetView>
  </sheetViews>
  <sheetFormatPr defaultRowHeight="11.25"/>
  <cols>
    <col min="1" max="1" width="18.6640625" customWidth="1"/>
    <col min="2" max="2" width="16.6640625" customWidth="1"/>
    <col min="3" max="3" width="11.5" customWidth="1"/>
    <col min="4" max="5" width="14.5" customWidth="1"/>
    <col min="6" max="6" width="12.1640625" customWidth="1"/>
    <col min="7" max="7" width="13.33203125" customWidth="1"/>
    <col min="8" max="8" width="12.1640625" customWidth="1"/>
    <col min="9" max="9" width="14.6640625" customWidth="1"/>
    <col min="10" max="10" width="14.33203125" customWidth="1"/>
    <col min="11" max="11" width="11.1640625" customWidth="1"/>
    <col min="12" max="12" width="17.6640625" customWidth="1"/>
    <col min="13" max="14" width="12.83203125" customWidth="1"/>
    <col min="15" max="15" width="9.83203125" bestFit="1" customWidth="1"/>
    <col min="16" max="16" width="13.1640625" bestFit="1" customWidth="1"/>
    <col min="17" max="17" width="9.6640625" bestFit="1" customWidth="1"/>
    <col min="18" max="18" width="14.33203125" bestFit="1" customWidth="1"/>
    <col min="19" max="19" width="10" customWidth="1"/>
    <col min="25" max="25" width="14.5" customWidth="1"/>
  </cols>
  <sheetData>
    <row r="3" spans="1:13" ht="18">
      <c r="A3" s="48" t="s">
        <v>469</v>
      </c>
      <c r="B3" s="26"/>
      <c r="C3" s="26"/>
      <c r="D3" s="26"/>
      <c r="E3" s="26"/>
      <c r="F3" s="26"/>
      <c r="G3" s="26"/>
      <c r="H3" s="26"/>
      <c r="I3" s="26"/>
      <c r="J3" s="26"/>
      <c r="K3" s="161"/>
      <c r="L3" s="161"/>
      <c r="M3" s="161"/>
    </row>
    <row r="4" spans="1:13">
      <c r="A4" s="24" t="s">
        <v>129</v>
      </c>
    </row>
    <row r="5" spans="1:13" ht="12.75">
      <c r="A5" s="2"/>
      <c r="C5" s="42"/>
      <c r="H5" s="31"/>
      <c r="J5" s="160"/>
    </row>
    <row r="6" spans="1:13" ht="18">
      <c r="A6" s="299" t="s">
        <v>489</v>
      </c>
      <c r="C6" s="42"/>
      <c r="J6" s="160"/>
    </row>
    <row r="7" spans="1:13" ht="12.75">
      <c r="A7" s="43"/>
      <c r="C7" s="42"/>
      <c r="J7" s="160"/>
    </row>
    <row r="8" spans="1:13" ht="12.75">
      <c r="A8" s="291" t="s">
        <v>593</v>
      </c>
      <c r="J8" s="272"/>
    </row>
    <row r="9" spans="1:13" ht="12.75">
      <c r="A9" s="291" t="s">
        <v>490</v>
      </c>
      <c r="J9" s="273"/>
      <c r="L9" s="140"/>
    </row>
    <row r="10" spans="1:13" ht="12.75">
      <c r="A10" s="291" t="s">
        <v>491</v>
      </c>
      <c r="J10" s="2"/>
    </row>
    <row r="11" spans="1:13" ht="12.75">
      <c r="A11" s="291" t="s">
        <v>492</v>
      </c>
      <c r="J11" s="2"/>
    </row>
    <row r="12" spans="1:13" ht="12.75">
      <c r="A12" s="205"/>
      <c r="J12" s="2"/>
    </row>
    <row r="13" spans="1:13" ht="12.75">
      <c r="A13" s="22" t="s">
        <v>880</v>
      </c>
      <c r="J13" s="2"/>
    </row>
    <row r="14" spans="1:13" ht="13.5" thickBot="1">
      <c r="J14" s="2"/>
    </row>
    <row r="15" spans="1:13" ht="14.25" thickTop="1" thickBot="1">
      <c r="A15" s="319" t="s">
        <v>218</v>
      </c>
      <c r="I15" s="109"/>
      <c r="J15" s="142"/>
    </row>
    <row r="16" spans="1:13" ht="13.5" thickTop="1">
      <c r="A16" s="22" t="s">
        <v>440</v>
      </c>
      <c r="J16" s="144"/>
    </row>
    <row r="17" spans="1:10" ht="12.75">
      <c r="A17" s="22" t="s">
        <v>441</v>
      </c>
      <c r="B17" s="2"/>
      <c r="D17" s="2"/>
      <c r="E17" s="2"/>
      <c r="F17" s="2"/>
      <c r="G17" s="2"/>
      <c r="H17" s="2"/>
      <c r="I17" s="2"/>
      <c r="J17" s="2"/>
    </row>
    <row r="18" spans="1:10" ht="12.75">
      <c r="A18" s="22" t="s">
        <v>442</v>
      </c>
      <c r="B18" s="2"/>
      <c r="D18" s="2"/>
      <c r="E18" s="2"/>
      <c r="F18" s="2"/>
      <c r="G18" s="2"/>
      <c r="H18" s="2"/>
      <c r="I18" s="2"/>
      <c r="J18" s="2"/>
    </row>
    <row r="19" spans="1:10" ht="12.75">
      <c r="A19" s="22"/>
      <c r="B19" s="2"/>
      <c r="D19" s="2"/>
      <c r="E19" s="2"/>
      <c r="F19" s="2"/>
      <c r="G19" s="2"/>
      <c r="H19" s="2"/>
      <c r="I19" s="2"/>
      <c r="J19" s="2"/>
    </row>
    <row r="20" spans="1:10" ht="12.75">
      <c r="A20" s="22" t="s">
        <v>439</v>
      </c>
      <c r="B20" s="2"/>
      <c r="D20" s="2"/>
      <c r="E20" s="2"/>
      <c r="F20" s="2"/>
      <c r="G20" s="2"/>
      <c r="H20" s="271"/>
      <c r="I20" s="2"/>
      <c r="J20" s="2"/>
    </row>
    <row r="21" spans="1:10" ht="12.75">
      <c r="A21" s="22"/>
      <c r="B21" s="2"/>
      <c r="D21" s="2"/>
      <c r="E21" s="2"/>
      <c r="F21" s="2"/>
      <c r="G21" s="2"/>
      <c r="H21" s="2"/>
      <c r="I21" s="2"/>
      <c r="J21" s="2"/>
    </row>
    <row r="22" spans="1:10" ht="12.75">
      <c r="A22" s="318" t="s">
        <v>567</v>
      </c>
      <c r="B22" s="2"/>
      <c r="D22" s="2"/>
      <c r="E22" s="2"/>
      <c r="F22" s="2"/>
      <c r="G22" s="2"/>
      <c r="H22" s="2"/>
      <c r="I22" s="2"/>
      <c r="J22" s="2"/>
    </row>
    <row r="23" spans="1:10" ht="12.75">
      <c r="A23" s="318"/>
      <c r="B23" s="2"/>
      <c r="D23" s="2"/>
      <c r="E23" s="2"/>
      <c r="F23" s="2"/>
      <c r="G23" s="2"/>
      <c r="H23" s="2"/>
      <c r="I23" s="2"/>
      <c r="J23" s="2"/>
    </row>
    <row r="24" spans="1:10" ht="15.75">
      <c r="A24" s="126" t="s">
        <v>939</v>
      </c>
      <c r="B24" s="35"/>
      <c r="D24" s="2"/>
      <c r="E24" s="2"/>
      <c r="F24" s="2"/>
      <c r="G24" s="2"/>
      <c r="H24" s="2"/>
      <c r="I24" s="2"/>
      <c r="J24" s="2"/>
    </row>
    <row r="25" spans="1:10" ht="12.75">
      <c r="A25" s="143" t="s">
        <v>931</v>
      </c>
      <c r="B25" s="143" t="s">
        <v>932</v>
      </c>
      <c r="D25" s="2"/>
      <c r="E25" s="2"/>
      <c r="F25" s="2"/>
      <c r="G25" s="2"/>
      <c r="H25" s="2"/>
      <c r="I25" s="2"/>
      <c r="J25" s="2"/>
    </row>
    <row r="26" spans="1:10" ht="12.75">
      <c r="A26" s="143" t="s">
        <v>934</v>
      </c>
      <c r="B26" s="35" t="s">
        <v>933</v>
      </c>
      <c r="D26" s="2"/>
      <c r="E26" s="2"/>
      <c r="F26" s="2"/>
      <c r="G26" s="2"/>
      <c r="H26" s="2"/>
      <c r="I26" s="2"/>
      <c r="J26" s="2"/>
    </row>
    <row r="27" spans="1:10" ht="12.75">
      <c r="A27" s="143" t="s">
        <v>936</v>
      </c>
      <c r="B27" s="35" t="s">
        <v>935</v>
      </c>
      <c r="D27" s="2"/>
      <c r="E27" s="2"/>
      <c r="F27" s="2"/>
      <c r="G27" s="2"/>
      <c r="H27" s="2"/>
      <c r="I27" s="2"/>
      <c r="J27" s="2"/>
    </row>
    <row r="28" spans="1:10" ht="12.75">
      <c r="A28" s="143" t="s">
        <v>938</v>
      </c>
      <c r="B28" s="35" t="s">
        <v>937</v>
      </c>
      <c r="D28" s="2"/>
      <c r="E28" s="2"/>
      <c r="F28" s="2"/>
      <c r="G28" s="2"/>
      <c r="H28" s="2"/>
      <c r="I28" s="2"/>
      <c r="J28" s="2"/>
    </row>
    <row r="29" spans="1:10" ht="12.75">
      <c r="A29" s="143" t="s">
        <v>947</v>
      </c>
      <c r="B29" s="143" t="s">
        <v>977</v>
      </c>
      <c r="D29" s="2"/>
      <c r="E29" s="2"/>
      <c r="F29" s="2"/>
      <c r="G29" s="2"/>
      <c r="H29" s="2"/>
      <c r="I29" s="2"/>
      <c r="J29" s="2"/>
    </row>
    <row r="30" spans="1:10" ht="12.75">
      <c r="A30" s="143" t="s">
        <v>946</v>
      </c>
      <c r="B30" s="143" t="s">
        <v>948</v>
      </c>
      <c r="D30" s="2"/>
      <c r="E30" s="2"/>
      <c r="F30" s="2"/>
      <c r="G30" s="2"/>
      <c r="H30" s="2"/>
      <c r="I30" s="2"/>
      <c r="J30" s="2"/>
    </row>
    <row r="31" spans="1:10" ht="12.75">
      <c r="A31" s="143" t="s">
        <v>942</v>
      </c>
      <c r="B31" s="35" t="s">
        <v>940</v>
      </c>
      <c r="D31" s="2"/>
      <c r="E31" s="2"/>
      <c r="F31" s="2"/>
      <c r="G31" s="2"/>
      <c r="H31" s="2"/>
      <c r="I31" s="2"/>
      <c r="J31" s="2"/>
    </row>
    <row r="32" spans="1:10" ht="12.75">
      <c r="A32" s="143" t="s">
        <v>943</v>
      </c>
      <c r="B32" s="35" t="s">
        <v>941</v>
      </c>
      <c r="D32" s="2"/>
      <c r="E32" s="2"/>
      <c r="F32" s="2"/>
      <c r="G32" s="2"/>
      <c r="H32" s="2"/>
      <c r="I32" s="2"/>
      <c r="J32" s="2"/>
    </row>
    <row r="33" spans="1:16" ht="12.75">
      <c r="A33" s="143" t="s">
        <v>949</v>
      </c>
      <c r="B33" s="143" t="s">
        <v>951</v>
      </c>
      <c r="D33" s="2"/>
      <c r="E33" s="2"/>
      <c r="F33" s="2"/>
      <c r="G33" s="2"/>
      <c r="H33" s="2"/>
      <c r="I33" s="2"/>
      <c r="J33" s="2"/>
    </row>
    <row r="34" spans="1:16" ht="12.75">
      <c r="A34" s="143"/>
      <c r="B34" s="2" t="s">
        <v>952</v>
      </c>
      <c r="D34" s="2"/>
      <c r="E34" s="2"/>
      <c r="F34" s="2"/>
      <c r="G34" s="2"/>
      <c r="H34" s="2"/>
      <c r="I34" s="2"/>
      <c r="J34" s="2"/>
    </row>
    <row r="35" spans="1:16" ht="12.75">
      <c r="A35" s="143"/>
      <c r="B35" s="35"/>
      <c r="D35" s="2"/>
      <c r="E35" s="2"/>
      <c r="F35" s="2"/>
      <c r="G35" s="2"/>
      <c r="H35" s="2"/>
      <c r="I35" s="2"/>
      <c r="J35" s="2"/>
    </row>
    <row r="36" spans="1:16" ht="12.75">
      <c r="A36" s="318"/>
      <c r="B36" s="2"/>
      <c r="D36" s="2"/>
      <c r="E36" s="2"/>
      <c r="F36" s="2"/>
      <c r="G36" s="2"/>
      <c r="H36" s="2"/>
      <c r="I36" s="2"/>
      <c r="J36" s="2"/>
    </row>
    <row r="38" spans="1:16" ht="18">
      <c r="A38" s="395" t="s">
        <v>468</v>
      </c>
      <c r="B38" s="395"/>
      <c r="C38" s="395"/>
      <c r="D38" s="395"/>
      <c r="E38" s="395"/>
      <c r="F38" s="395"/>
      <c r="G38" s="395"/>
      <c r="H38" s="395"/>
      <c r="I38" s="395"/>
      <c r="J38" s="395"/>
    </row>
    <row r="40" spans="1:16" ht="18">
      <c r="A40" s="300" t="s">
        <v>474</v>
      </c>
      <c r="B40" s="161"/>
      <c r="C40" s="161"/>
      <c r="D40" s="161"/>
      <c r="E40" s="161"/>
      <c r="F40" s="161"/>
      <c r="G40" s="161"/>
      <c r="H40" s="161"/>
      <c r="I40" s="161"/>
      <c r="J40" s="161"/>
      <c r="K40" s="161"/>
      <c r="L40" s="161"/>
      <c r="M40" s="161"/>
      <c r="N40" s="161"/>
    </row>
    <row r="41" spans="1:16" ht="13.5">
      <c r="A41" s="298" t="s">
        <v>488</v>
      </c>
      <c r="B41" s="295"/>
      <c r="C41" s="292"/>
      <c r="D41" s="295"/>
      <c r="E41" s="296"/>
      <c r="F41" s="297"/>
      <c r="G41" s="161"/>
    </row>
    <row r="42" spans="1:16">
      <c r="A42" s="25"/>
      <c r="D42" s="25"/>
    </row>
    <row r="43" spans="1:16" ht="12.75">
      <c r="A43" s="396" t="s">
        <v>470</v>
      </c>
      <c r="B43" s="396"/>
      <c r="C43" s="396"/>
      <c r="D43" s="396"/>
      <c r="F43" s="396" t="s">
        <v>471</v>
      </c>
      <c r="G43" s="396"/>
      <c r="H43" s="396"/>
      <c r="I43" s="396"/>
    </row>
    <row r="44" spans="1:16" ht="12.75">
      <c r="A44" s="34" t="s">
        <v>132</v>
      </c>
      <c r="B44" s="4">
        <v>4150</v>
      </c>
      <c r="C44" s="25"/>
      <c r="F44" s="34" t="s">
        <v>132</v>
      </c>
      <c r="G44" s="99">
        <v>8300</v>
      </c>
    </row>
    <row r="45" spans="1:16" ht="12.75">
      <c r="A45" s="34" t="s">
        <v>134</v>
      </c>
      <c r="B45" s="4">
        <v>6500</v>
      </c>
      <c r="C45" s="25"/>
      <c r="F45" s="34" t="s">
        <v>134</v>
      </c>
      <c r="G45" s="4">
        <v>13000</v>
      </c>
    </row>
    <row r="46" spans="1:16" ht="12.75">
      <c r="A46" s="34" t="s">
        <v>136</v>
      </c>
      <c r="B46" s="6">
        <f>B44+B45</f>
        <v>10650</v>
      </c>
      <c r="C46" s="25"/>
      <c r="F46" s="34" t="s">
        <v>136</v>
      </c>
      <c r="G46" s="6">
        <f>G44+G45</f>
        <v>21300</v>
      </c>
      <c r="L46" s="35"/>
      <c r="M46" s="397" t="s">
        <v>168</v>
      </c>
      <c r="N46" s="397"/>
      <c r="O46" s="35"/>
      <c r="P46" s="35"/>
    </row>
    <row r="47" spans="1:16" ht="12.75">
      <c r="A47" s="394" t="s">
        <v>154</v>
      </c>
      <c r="B47" s="394"/>
      <c r="C47" s="30"/>
      <c r="D47" s="31" t="s">
        <v>155</v>
      </c>
      <c r="F47" s="394" t="s">
        <v>154</v>
      </c>
      <c r="G47" s="394"/>
      <c r="H47" s="30"/>
      <c r="I47" s="31" t="s">
        <v>155</v>
      </c>
      <c r="L47" s="97" t="s">
        <v>181</v>
      </c>
      <c r="M47" s="97" t="s">
        <v>131</v>
      </c>
      <c r="N47" s="97" t="s">
        <v>137</v>
      </c>
      <c r="O47" s="97" t="s">
        <v>138</v>
      </c>
      <c r="P47" s="97" t="s">
        <v>139</v>
      </c>
    </row>
    <row r="48" spans="1:16" ht="12.75">
      <c r="A48" s="32" t="s">
        <v>156</v>
      </c>
      <c r="B48" s="32" t="s">
        <v>157</v>
      </c>
      <c r="C48" s="32" t="s">
        <v>158</v>
      </c>
      <c r="D48" s="31" t="s">
        <v>130</v>
      </c>
      <c r="F48" s="32" t="s">
        <v>156</v>
      </c>
      <c r="G48" s="32" t="s">
        <v>157</v>
      </c>
      <c r="H48" s="32" t="s">
        <v>158</v>
      </c>
      <c r="I48" s="31" t="s">
        <v>130</v>
      </c>
      <c r="L48" s="35"/>
      <c r="M48" s="35"/>
      <c r="N48" s="35"/>
      <c r="O48" s="35"/>
      <c r="P48" s="35"/>
    </row>
    <row r="49" spans="1:18" ht="12.75">
      <c r="A49" s="191">
        <v>0</v>
      </c>
      <c r="B49" s="155">
        <f t="shared" ref="B49:B54" si="0">A50</f>
        <v>9525</v>
      </c>
      <c r="C49" s="40">
        <v>0.1</v>
      </c>
      <c r="D49" s="47">
        <v>0</v>
      </c>
      <c r="F49" s="191">
        <v>0</v>
      </c>
      <c r="G49" s="155">
        <f t="shared" ref="G49:G54" si="1">F50</f>
        <v>19050</v>
      </c>
      <c r="H49" s="40">
        <v>0.1</v>
      </c>
      <c r="I49" s="47">
        <v>0</v>
      </c>
      <c r="L49" s="51">
        <f t="shared" ref="L49:L55" si="2">C49</f>
        <v>0.1</v>
      </c>
      <c r="M49" s="52">
        <f t="shared" ref="M49:M54" si="3">B49-A49</f>
        <v>9525</v>
      </c>
      <c r="N49" s="53">
        <f t="shared" ref="N49:N54" si="4">G49-F49</f>
        <v>19050</v>
      </c>
      <c r="O49" s="54">
        <f t="shared" ref="O49:O54" si="5">N49/M49</f>
        <v>2</v>
      </c>
      <c r="P49" s="54">
        <f t="shared" ref="P49:P54" si="6">G49/B49</f>
        <v>2</v>
      </c>
    </row>
    <row r="50" spans="1:18" ht="12.75">
      <c r="A50" s="191">
        <v>9525</v>
      </c>
      <c r="B50" s="155">
        <f t="shared" si="0"/>
        <v>38700</v>
      </c>
      <c r="C50" s="40">
        <v>0.15</v>
      </c>
      <c r="D50" s="47">
        <f>C49*A50</f>
        <v>952.5</v>
      </c>
      <c r="F50" s="191">
        <v>19050</v>
      </c>
      <c r="G50" s="155">
        <f t="shared" si="1"/>
        <v>77400</v>
      </c>
      <c r="H50" s="40">
        <v>0.15</v>
      </c>
      <c r="I50" s="47">
        <f>H49*F50</f>
        <v>1905</v>
      </c>
      <c r="L50" s="51">
        <f t="shared" si="2"/>
        <v>0.15</v>
      </c>
      <c r="M50" s="52">
        <f t="shared" si="3"/>
        <v>29175</v>
      </c>
      <c r="N50" s="53">
        <f t="shared" si="4"/>
        <v>58350</v>
      </c>
      <c r="O50" s="54">
        <f t="shared" si="5"/>
        <v>2</v>
      </c>
      <c r="P50" s="54">
        <f t="shared" si="6"/>
        <v>2</v>
      </c>
    </row>
    <row r="51" spans="1:18" ht="12.75">
      <c r="A51" s="191">
        <v>38700</v>
      </c>
      <c r="B51" s="155">
        <f t="shared" si="0"/>
        <v>93700</v>
      </c>
      <c r="C51" s="40">
        <v>0.25</v>
      </c>
      <c r="D51" s="47">
        <f>D50+(A51-A50)*C50</f>
        <v>5328.75</v>
      </c>
      <c r="F51" s="191">
        <v>77400</v>
      </c>
      <c r="G51" s="155">
        <f t="shared" si="1"/>
        <v>156150</v>
      </c>
      <c r="H51" s="40">
        <v>0.25</v>
      </c>
      <c r="I51" s="47">
        <f>I50+(F51-F50)*H50</f>
        <v>10657.5</v>
      </c>
      <c r="L51" s="51">
        <f t="shared" si="2"/>
        <v>0.25</v>
      </c>
      <c r="M51" s="52">
        <f t="shared" si="3"/>
        <v>55000</v>
      </c>
      <c r="N51" s="53">
        <f t="shared" si="4"/>
        <v>78750</v>
      </c>
      <c r="O51" s="54">
        <f t="shared" si="5"/>
        <v>1.4318181818181819</v>
      </c>
      <c r="P51" s="54">
        <f t="shared" si="6"/>
        <v>1.6664887940234792</v>
      </c>
    </row>
    <row r="52" spans="1:18" ht="12.75">
      <c r="A52" s="191">
        <v>93700</v>
      </c>
      <c r="B52" s="155">
        <f t="shared" si="0"/>
        <v>195450</v>
      </c>
      <c r="C52" s="40">
        <v>0.28000000000000003</v>
      </c>
      <c r="D52" s="46">
        <f>D51+(A52-A51)*C51</f>
        <v>19078.75</v>
      </c>
      <c r="F52" s="191">
        <v>156150</v>
      </c>
      <c r="G52" s="155">
        <f t="shared" si="1"/>
        <v>237950</v>
      </c>
      <c r="H52" s="40">
        <v>0.28000000000000003</v>
      </c>
      <c r="I52" s="46">
        <f>I51+(F52-F51)*H51</f>
        <v>30345</v>
      </c>
      <c r="L52" s="51">
        <f t="shared" si="2"/>
        <v>0.28000000000000003</v>
      </c>
      <c r="M52" s="52">
        <f t="shared" si="3"/>
        <v>101750</v>
      </c>
      <c r="N52" s="53">
        <f t="shared" si="4"/>
        <v>81800</v>
      </c>
      <c r="O52" s="54">
        <f t="shared" si="5"/>
        <v>0.80393120393120399</v>
      </c>
      <c r="P52" s="54">
        <f t="shared" si="6"/>
        <v>1.2174469173701714</v>
      </c>
    </row>
    <row r="53" spans="1:18" ht="12.75">
      <c r="A53" s="191">
        <v>195450</v>
      </c>
      <c r="B53" s="155">
        <f t="shared" si="0"/>
        <v>424950</v>
      </c>
      <c r="C53" s="40">
        <v>0.33</v>
      </c>
      <c r="D53" s="46">
        <f>D52+(A53-A52)*C52</f>
        <v>47568.75</v>
      </c>
      <c r="F53" s="191">
        <v>237950</v>
      </c>
      <c r="G53" s="155">
        <f t="shared" si="1"/>
        <v>424950</v>
      </c>
      <c r="H53" s="40">
        <v>0.33</v>
      </c>
      <c r="I53" s="46">
        <f>I52+(F53-F52)*H52</f>
        <v>53249</v>
      </c>
      <c r="L53" s="51">
        <f t="shared" si="2"/>
        <v>0.33</v>
      </c>
      <c r="M53" s="52">
        <f t="shared" si="3"/>
        <v>229500</v>
      </c>
      <c r="N53" s="53">
        <f t="shared" si="4"/>
        <v>187000</v>
      </c>
      <c r="O53" s="54">
        <f t="shared" si="5"/>
        <v>0.81481481481481477</v>
      </c>
      <c r="P53" s="54">
        <f t="shared" si="6"/>
        <v>1</v>
      </c>
    </row>
    <row r="54" spans="1:18" ht="12.75">
      <c r="A54" s="191">
        <v>424950</v>
      </c>
      <c r="B54" s="155">
        <f t="shared" si="0"/>
        <v>426700</v>
      </c>
      <c r="C54" s="40">
        <v>0.35</v>
      </c>
      <c r="D54" s="46">
        <f>D53+(A54-A53)*C53</f>
        <v>123303.75</v>
      </c>
      <c r="F54" s="191">
        <v>424950</v>
      </c>
      <c r="G54" s="155">
        <f t="shared" si="1"/>
        <v>480000</v>
      </c>
      <c r="H54" s="40">
        <v>0.35</v>
      </c>
      <c r="I54" s="46">
        <f>I53+(F54-F53)*H53</f>
        <v>114959</v>
      </c>
      <c r="L54" s="51">
        <f t="shared" si="2"/>
        <v>0.35</v>
      </c>
      <c r="M54" s="52">
        <f t="shared" si="3"/>
        <v>1750</v>
      </c>
      <c r="N54" s="53">
        <f t="shared" si="4"/>
        <v>55050</v>
      </c>
      <c r="O54" s="54">
        <f t="shared" si="5"/>
        <v>31.457142857142856</v>
      </c>
      <c r="P54" s="54">
        <f t="shared" si="6"/>
        <v>1.1249121162409186</v>
      </c>
    </row>
    <row r="55" spans="1:18" ht="12.75">
      <c r="A55" s="191">
        <v>426700</v>
      </c>
      <c r="B55" s="143" t="s">
        <v>160</v>
      </c>
      <c r="C55" s="139">
        <v>0.39600000000000002</v>
      </c>
      <c r="D55" s="46">
        <f>D54+(A55-A54)*C54</f>
        <v>123916.25</v>
      </c>
      <c r="F55" s="191">
        <v>480000</v>
      </c>
      <c r="G55" s="35" t="s">
        <v>160</v>
      </c>
      <c r="H55" s="139">
        <v>0.39600000000000002</v>
      </c>
      <c r="I55" s="46">
        <f>I54+(F55-F54)*H54</f>
        <v>134226.5</v>
      </c>
      <c r="L55" s="51">
        <f t="shared" si="2"/>
        <v>0.39600000000000002</v>
      </c>
      <c r="M55" s="52"/>
      <c r="N55" s="53"/>
      <c r="O55" s="54"/>
      <c r="P55" s="54"/>
    </row>
    <row r="56" spans="1:18" ht="13.5">
      <c r="A56" s="41"/>
      <c r="B56" s="35"/>
      <c r="C56" s="139"/>
      <c r="D56" s="46"/>
      <c r="E56" s="298" t="s">
        <v>488</v>
      </c>
      <c r="F56" s="295"/>
      <c r="G56" s="292"/>
      <c r="H56" s="295"/>
      <c r="I56" s="296"/>
      <c r="J56" s="297"/>
      <c r="K56" s="161"/>
      <c r="N56" s="51"/>
      <c r="O56" s="52"/>
      <c r="P56" s="53"/>
      <c r="Q56" s="54"/>
      <c r="R56" s="54"/>
    </row>
    <row r="57" spans="1:18" ht="12.75">
      <c r="A57" s="191" t="s">
        <v>363</v>
      </c>
      <c r="B57" s="143"/>
      <c r="C57" s="191">
        <v>0</v>
      </c>
      <c r="D57" s="46"/>
      <c r="F57" s="41"/>
      <c r="G57" s="35"/>
      <c r="H57" s="191">
        <v>0</v>
      </c>
      <c r="I57" s="46"/>
      <c r="N57" s="51"/>
      <c r="O57" s="52"/>
      <c r="P57" s="53"/>
      <c r="Q57" s="54"/>
      <c r="R57" s="54"/>
    </row>
    <row r="58" spans="1:18" ht="12.75">
      <c r="A58" s="143" t="s">
        <v>357</v>
      </c>
      <c r="C58" s="191">
        <v>6780</v>
      </c>
      <c r="D58" t="s">
        <v>368</v>
      </c>
      <c r="F58" s="191"/>
      <c r="G58" s="191"/>
      <c r="H58" s="191">
        <v>6780</v>
      </c>
      <c r="I58" t="s">
        <v>368</v>
      </c>
      <c r="J58" s="31" t="s">
        <v>744</v>
      </c>
      <c r="N58" s="51"/>
      <c r="O58" s="52"/>
      <c r="P58" s="53"/>
      <c r="Q58" s="54"/>
      <c r="R58" s="54"/>
    </row>
    <row r="59" spans="1:18" ht="12.75">
      <c r="A59" s="191" t="s">
        <v>358</v>
      </c>
      <c r="B59" s="35"/>
      <c r="C59" s="191">
        <v>8470</v>
      </c>
      <c r="D59" t="s">
        <v>368</v>
      </c>
      <c r="E59" s="284" t="s">
        <v>475</v>
      </c>
      <c r="F59" s="41"/>
      <c r="G59" s="35"/>
      <c r="H59" s="191">
        <v>14220</v>
      </c>
      <c r="I59" t="s">
        <v>368</v>
      </c>
      <c r="N59" s="51"/>
      <c r="O59" s="52"/>
      <c r="P59" s="53"/>
      <c r="Q59" s="54"/>
      <c r="R59" s="54"/>
    </row>
    <row r="60" spans="1:18" ht="12.75">
      <c r="A60" s="191" t="s">
        <v>359</v>
      </c>
      <c r="B60" s="35"/>
      <c r="C60" s="191">
        <v>15300</v>
      </c>
      <c r="D60" s="46"/>
      <c r="F60" s="41"/>
      <c r="G60" s="35"/>
      <c r="H60" s="191">
        <v>20950</v>
      </c>
      <c r="I60" s="46"/>
      <c r="N60" s="51"/>
      <c r="O60" s="52"/>
      <c r="P60" s="53"/>
      <c r="Q60" s="54"/>
      <c r="R60" s="54"/>
    </row>
    <row r="61" spans="1:18" ht="12.75">
      <c r="A61" s="191" t="s">
        <v>360</v>
      </c>
      <c r="B61" s="35"/>
      <c r="C61" s="191">
        <v>520</v>
      </c>
      <c r="D61" s="46"/>
      <c r="F61" s="41"/>
      <c r="G61" s="35"/>
      <c r="H61" s="191">
        <v>520</v>
      </c>
      <c r="I61" s="46"/>
      <c r="N61" s="51"/>
      <c r="O61" s="52"/>
      <c r="P61" s="53"/>
      <c r="Q61" s="54"/>
      <c r="R61" s="54"/>
    </row>
    <row r="62" spans="1:18" ht="12.75">
      <c r="A62" s="191"/>
      <c r="B62" s="35"/>
      <c r="C62" s="191"/>
      <c r="D62" s="46"/>
      <c r="F62" s="41"/>
      <c r="G62" s="35"/>
      <c r="H62" s="191"/>
      <c r="I62" s="46"/>
      <c r="N62" s="51"/>
      <c r="O62" s="52"/>
      <c r="P62" s="53"/>
      <c r="Q62" s="54"/>
      <c r="R62" s="54"/>
    </row>
    <row r="63" spans="1:18" ht="12.75">
      <c r="A63" s="41"/>
      <c r="B63" s="35"/>
      <c r="C63" s="139"/>
      <c r="D63" s="46"/>
      <c r="F63" s="41"/>
      <c r="G63" s="35"/>
      <c r="H63" s="139"/>
      <c r="I63" s="46"/>
      <c r="N63" s="51"/>
      <c r="O63" s="52"/>
      <c r="P63" s="53"/>
      <c r="Q63" s="54"/>
      <c r="R63" s="54"/>
    </row>
    <row r="64" spans="1:18" ht="18">
      <c r="A64" s="395" t="s">
        <v>832</v>
      </c>
      <c r="B64" s="395"/>
      <c r="C64" s="395"/>
      <c r="D64" s="395"/>
      <c r="E64" s="395"/>
      <c r="F64" s="395"/>
      <c r="G64" s="395"/>
      <c r="H64" s="395"/>
      <c r="I64" s="395"/>
      <c r="J64" s="395"/>
      <c r="K64" s="328"/>
      <c r="N64" s="55"/>
      <c r="R64" s="54"/>
    </row>
    <row r="65" spans="1:18" ht="13.5" thickBot="1">
      <c r="A65" s="136"/>
      <c r="C65" s="137"/>
      <c r="D65" s="50"/>
      <c r="F65" s="136"/>
      <c r="H65" s="137"/>
      <c r="I65" s="50"/>
      <c r="K65" s="35"/>
      <c r="N65" s="55"/>
      <c r="R65" s="54"/>
    </row>
    <row r="66" spans="1:18" ht="14.25" thickTop="1" thickBot="1">
      <c r="A66" s="151">
        <v>1</v>
      </c>
      <c r="B66" s="160" t="s">
        <v>242</v>
      </c>
      <c r="C66" s="157" t="s">
        <v>258</v>
      </c>
      <c r="D66" s="50"/>
      <c r="F66" s="136"/>
      <c r="H66" s="137"/>
      <c r="I66" s="50"/>
      <c r="K66" s="35"/>
      <c r="N66" s="55"/>
      <c r="R66" s="54"/>
    </row>
    <row r="67" spans="1:18" ht="13.5" thickTop="1">
      <c r="A67" s="159" t="s">
        <v>248</v>
      </c>
      <c r="D67" s="153" t="s">
        <v>243</v>
      </c>
      <c r="F67" s="136"/>
      <c r="H67" s="137"/>
      <c r="I67" s="50"/>
      <c r="K67" s="35"/>
      <c r="N67" s="55"/>
      <c r="R67" s="54"/>
    </row>
    <row r="68" spans="1:18" ht="12.75">
      <c r="A68" s="136"/>
      <c r="C68" s="153" t="s">
        <v>633</v>
      </c>
      <c r="D68" s="50"/>
      <c r="F68" s="136"/>
      <c r="H68" s="137"/>
      <c r="I68" s="50"/>
      <c r="K68" s="35"/>
      <c r="N68" s="55"/>
      <c r="R68" s="54"/>
    </row>
    <row r="69" spans="1:18" ht="12.75">
      <c r="A69" s="136"/>
      <c r="C69" s="154" t="s">
        <v>253</v>
      </c>
      <c r="D69" s="50"/>
      <c r="F69" s="136"/>
      <c r="H69" s="137"/>
      <c r="I69" s="50"/>
      <c r="K69" s="35"/>
      <c r="N69" s="55"/>
      <c r="R69" s="54"/>
    </row>
    <row r="70" spans="1:18" ht="12.75">
      <c r="A70" s="136"/>
      <c r="C70" s="154"/>
      <c r="D70" s="50"/>
      <c r="F70" s="136"/>
      <c r="H70" s="137"/>
      <c r="I70" s="50"/>
      <c r="K70" s="35"/>
      <c r="N70" s="55"/>
      <c r="R70" s="54"/>
    </row>
    <row r="71" spans="1:18" ht="18">
      <c r="A71" s="300" t="s">
        <v>474</v>
      </c>
      <c r="B71" s="161"/>
      <c r="C71" s="301"/>
      <c r="D71" s="302"/>
      <c r="E71" s="161"/>
      <c r="F71" s="303"/>
      <c r="G71" s="161"/>
      <c r="H71" s="304"/>
      <c r="I71" s="302"/>
      <c r="J71" s="161"/>
      <c r="K71" s="305"/>
      <c r="L71" s="161"/>
      <c r="M71" s="161"/>
      <c r="N71" s="306"/>
      <c r="R71" s="54"/>
    </row>
    <row r="72" spans="1:18" ht="12.75">
      <c r="A72" s="298" t="s">
        <v>488</v>
      </c>
      <c r="B72" s="161"/>
      <c r="C72" s="161"/>
      <c r="D72" s="161"/>
      <c r="E72" s="161"/>
      <c r="F72" s="161"/>
      <c r="G72" s="161"/>
      <c r="R72" s="54"/>
    </row>
    <row r="73" spans="1:18" ht="12.75">
      <c r="A73" s="41"/>
      <c r="B73" s="35"/>
      <c r="C73" s="139"/>
      <c r="D73" s="46"/>
      <c r="F73" s="41"/>
      <c r="G73" s="35"/>
      <c r="H73" s="139"/>
      <c r="I73" s="46"/>
      <c r="N73" s="51"/>
      <c r="O73" s="52"/>
      <c r="P73" s="53"/>
      <c r="Q73" s="54"/>
      <c r="R73" s="54"/>
    </row>
    <row r="74" spans="1:18" ht="12.75">
      <c r="A74" s="396" t="s">
        <v>472</v>
      </c>
      <c r="B74" s="396"/>
      <c r="C74" s="396"/>
      <c r="D74" s="396"/>
      <c r="F74" s="404" t="s">
        <v>594</v>
      </c>
      <c r="G74" s="404"/>
      <c r="H74" s="404"/>
      <c r="I74" s="404"/>
    </row>
    <row r="75" spans="1:18" ht="12.75">
      <c r="A75" s="34" t="s">
        <v>132</v>
      </c>
      <c r="B75" s="156">
        <f>InflateFactr*B44</f>
        <v>4150</v>
      </c>
      <c r="C75" s="25"/>
      <c r="F75" s="34" t="s">
        <v>132</v>
      </c>
      <c r="G75" s="156">
        <f>InflateFactr*G44</f>
        <v>8300</v>
      </c>
      <c r="I75" s="205"/>
    </row>
    <row r="76" spans="1:18" ht="12.75">
      <c r="A76" s="34" t="s">
        <v>134</v>
      </c>
      <c r="B76" s="156">
        <f>InflateFactr*B45</f>
        <v>6500</v>
      </c>
      <c r="C76" s="25"/>
      <c r="F76" s="34" t="s">
        <v>134</v>
      </c>
      <c r="G76" s="156">
        <f>InflateFactr*G45</f>
        <v>13000</v>
      </c>
    </row>
    <row r="77" spans="1:18" ht="12.75">
      <c r="A77" s="34" t="s">
        <v>136</v>
      </c>
      <c r="B77" s="156">
        <f>InflateFactr*B46</f>
        <v>10650</v>
      </c>
      <c r="C77" s="25"/>
      <c r="F77" s="34" t="s">
        <v>136</v>
      </c>
      <c r="G77" s="156">
        <f>InflateFactr*G46</f>
        <v>21300</v>
      </c>
      <c r="L77" s="35"/>
      <c r="M77" s="397" t="s">
        <v>168</v>
      </c>
      <c r="N77" s="397"/>
      <c r="O77" s="35"/>
      <c r="P77" s="35"/>
    </row>
    <row r="78" spans="1:18" ht="12.75">
      <c r="A78" s="394" t="s">
        <v>154</v>
      </c>
      <c r="B78" s="394"/>
      <c r="C78" s="30"/>
      <c r="D78" s="31" t="s">
        <v>155</v>
      </c>
      <c r="F78" s="394" t="s">
        <v>154</v>
      </c>
      <c r="G78" s="394"/>
      <c r="H78" s="30"/>
      <c r="I78" s="31" t="s">
        <v>155</v>
      </c>
      <c r="L78" s="97" t="s">
        <v>181</v>
      </c>
      <c r="M78" s="97" t="s">
        <v>131</v>
      </c>
      <c r="N78" s="97" t="s">
        <v>137</v>
      </c>
      <c r="O78" s="97" t="s">
        <v>138</v>
      </c>
      <c r="P78" s="97" t="s">
        <v>139</v>
      </c>
    </row>
    <row r="79" spans="1:18" ht="12.75">
      <c r="A79" s="32" t="s">
        <v>156</v>
      </c>
      <c r="B79" s="32" t="s">
        <v>157</v>
      </c>
      <c r="C79" s="32" t="s">
        <v>158</v>
      </c>
      <c r="D79" s="31" t="s">
        <v>130</v>
      </c>
      <c r="F79" s="32" t="s">
        <v>156</v>
      </c>
      <c r="G79" s="32" t="s">
        <v>157</v>
      </c>
      <c r="H79" s="32" t="s">
        <v>158</v>
      </c>
      <c r="I79" s="31" t="s">
        <v>130</v>
      </c>
      <c r="L79" s="35"/>
      <c r="M79" s="35"/>
      <c r="N79" s="35"/>
      <c r="O79" s="35"/>
      <c r="P79" s="35"/>
    </row>
    <row r="80" spans="1:18" ht="12.75">
      <c r="A80" s="155">
        <f t="shared" ref="A80:A86" si="7">InflateFactr*A49</f>
        <v>0</v>
      </c>
      <c r="B80" s="41">
        <f t="shared" ref="B80:B85" si="8">A81</f>
        <v>9525</v>
      </c>
      <c r="C80" s="40">
        <v>0.1</v>
      </c>
      <c r="D80" s="47">
        <v>0</v>
      </c>
      <c r="F80" s="155">
        <v>0</v>
      </c>
      <c r="G80" s="41">
        <f t="shared" ref="G80:G85" si="9">F81</f>
        <v>19050</v>
      </c>
      <c r="H80" s="40">
        <v>0.1</v>
      </c>
      <c r="I80" s="47">
        <v>0</v>
      </c>
      <c r="L80" s="51">
        <f t="shared" ref="L80:L86" si="10">C80</f>
        <v>0.1</v>
      </c>
      <c r="M80" s="52">
        <f t="shared" ref="M80:M85" si="11">B80-A80</f>
        <v>9525</v>
      </c>
      <c r="N80" s="53">
        <f t="shared" ref="N80:N85" si="12">G80-F80</f>
        <v>19050</v>
      </c>
      <c r="O80" s="54">
        <f t="shared" ref="O80:O85" si="13">N80/M80</f>
        <v>2</v>
      </c>
      <c r="P80" s="54">
        <f t="shared" ref="P80:P85" si="14">G80/B80</f>
        <v>2</v>
      </c>
    </row>
    <row r="81" spans="1:18" ht="12.75">
      <c r="A81" s="155">
        <f t="shared" si="7"/>
        <v>9525</v>
      </c>
      <c r="B81" s="41">
        <f t="shared" si="8"/>
        <v>38700</v>
      </c>
      <c r="C81" s="40">
        <v>0.15</v>
      </c>
      <c r="D81" s="47">
        <f>C80*A81</f>
        <v>952.5</v>
      </c>
      <c r="F81" s="155">
        <f t="shared" ref="F81:F86" si="15">InflateFactr*F50</f>
        <v>19050</v>
      </c>
      <c r="G81" s="41">
        <f t="shared" si="9"/>
        <v>77400</v>
      </c>
      <c r="H81" s="40">
        <v>0.15</v>
      </c>
      <c r="I81" s="47">
        <f>H80*F81</f>
        <v>1905</v>
      </c>
      <c r="L81" s="51">
        <f t="shared" si="10"/>
        <v>0.15</v>
      </c>
      <c r="M81" s="52">
        <f t="shared" si="11"/>
        <v>29175</v>
      </c>
      <c r="N81" s="53">
        <f t="shared" si="12"/>
        <v>58350</v>
      </c>
      <c r="O81" s="54">
        <f t="shared" si="13"/>
        <v>2</v>
      </c>
      <c r="P81" s="54">
        <f t="shared" si="14"/>
        <v>2</v>
      </c>
    </row>
    <row r="82" spans="1:18" ht="12.75">
      <c r="A82" s="155">
        <f t="shared" si="7"/>
        <v>38700</v>
      </c>
      <c r="B82" s="41">
        <f t="shared" si="8"/>
        <v>93700</v>
      </c>
      <c r="C82" s="40">
        <v>0.25</v>
      </c>
      <c r="D82" s="47">
        <f>D81+(A82-A81)*C81</f>
        <v>5328.75</v>
      </c>
      <c r="F82" s="155">
        <f t="shared" si="15"/>
        <v>77400</v>
      </c>
      <c r="G82" s="41">
        <f t="shared" si="9"/>
        <v>156150</v>
      </c>
      <c r="H82" s="40">
        <v>0.25</v>
      </c>
      <c r="I82" s="47">
        <f>I81+(F82-F81)*H81</f>
        <v>10657.5</v>
      </c>
      <c r="L82" s="51">
        <f t="shared" si="10"/>
        <v>0.25</v>
      </c>
      <c r="M82" s="52">
        <f t="shared" si="11"/>
        <v>55000</v>
      </c>
      <c r="N82" s="53">
        <f t="shared" si="12"/>
        <v>78750</v>
      </c>
      <c r="O82" s="54">
        <f t="shared" si="13"/>
        <v>1.4318181818181819</v>
      </c>
      <c r="P82" s="54">
        <f t="shared" si="14"/>
        <v>1.6664887940234792</v>
      </c>
    </row>
    <row r="83" spans="1:18" ht="12.75">
      <c r="A83" s="155">
        <f t="shared" si="7"/>
        <v>93700</v>
      </c>
      <c r="B83" s="41">
        <f t="shared" si="8"/>
        <v>195450</v>
      </c>
      <c r="C83" s="40">
        <v>0.28000000000000003</v>
      </c>
      <c r="D83" s="46">
        <f>D82+(A83-A82)*C82</f>
        <v>19078.75</v>
      </c>
      <c r="F83" s="155">
        <f t="shared" si="15"/>
        <v>156150</v>
      </c>
      <c r="G83" s="41">
        <f t="shared" si="9"/>
        <v>237950</v>
      </c>
      <c r="H83" s="40">
        <v>0.28000000000000003</v>
      </c>
      <c r="I83" s="46">
        <f>I82+(F83-F82)*H82</f>
        <v>30345</v>
      </c>
      <c r="L83" s="51">
        <f t="shared" si="10"/>
        <v>0.28000000000000003</v>
      </c>
      <c r="M83" s="52">
        <f t="shared" si="11"/>
        <v>101750</v>
      </c>
      <c r="N83" s="53">
        <f t="shared" si="12"/>
        <v>81800</v>
      </c>
      <c r="O83" s="54">
        <f t="shared" si="13"/>
        <v>0.80393120393120399</v>
      </c>
      <c r="P83" s="54">
        <f t="shared" si="14"/>
        <v>1.2174469173701714</v>
      </c>
    </row>
    <row r="84" spans="1:18" ht="12.75">
      <c r="A84" s="155">
        <f t="shared" si="7"/>
        <v>195450</v>
      </c>
      <c r="B84" s="41">
        <f t="shared" si="8"/>
        <v>424950</v>
      </c>
      <c r="C84" s="40">
        <v>0.33</v>
      </c>
      <c r="D84" s="46">
        <f>D83+(A84-A83)*C83</f>
        <v>47568.75</v>
      </c>
      <c r="F84" s="155">
        <f t="shared" si="15"/>
        <v>237950</v>
      </c>
      <c r="G84" s="41">
        <f t="shared" si="9"/>
        <v>424950</v>
      </c>
      <c r="H84" s="40">
        <v>0.33</v>
      </c>
      <c r="I84" s="46">
        <f>I83+(F84-F83)*H83</f>
        <v>53249</v>
      </c>
      <c r="L84" s="51">
        <f t="shared" si="10"/>
        <v>0.33</v>
      </c>
      <c r="M84" s="52">
        <f t="shared" si="11"/>
        <v>229500</v>
      </c>
      <c r="N84" s="53">
        <f t="shared" si="12"/>
        <v>187000</v>
      </c>
      <c r="O84" s="54">
        <f t="shared" si="13"/>
        <v>0.81481481481481477</v>
      </c>
      <c r="P84" s="54">
        <f t="shared" si="14"/>
        <v>1</v>
      </c>
    </row>
    <row r="85" spans="1:18" ht="12.75">
      <c r="A85" s="155">
        <f t="shared" si="7"/>
        <v>424950</v>
      </c>
      <c r="B85" s="41">
        <f t="shared" si="8"/>
        <v>426700</v>
      </c>
      <c r="C85" s="40">
        <v>0.35</v>
      </c>
      <c r="D85" s="46">
        <f>D84+(A85-A84)*C84</f>
        <v>123303.75</v>
      </c>
      <c r="F85" s="155">
        <f t="shared" si="15"/>
        <v>424950</v>
      </c>
      <c r="G85" s="41">
        <f t="shared" si="9"/>
        <v>480000</v>
      </c>
      <c r="H85" s="40">
        <v>0.35</v>
      </c>
      <c r="I85" s="46">
        <f>I84+(F85-F84)*H84</f>
        <v>114959</v>
      </c>
      <c r="L85" s="51">
        <f t="shared" si="10"/>
        <v>0.35</v>
      </c>
      <c r="M85" s="52">
        <f t="shared" si="11"/>
        <v>1750</v>
      </c>
      <c r="N85" s="53">
        <f t="shared" si="12"/>
        <v>55050</v>
      </c>
      <c r="O85" s="54">
        <f t="shared" si="13"/>
        <v>31.457142857142856</v>
      </c>
      <c r="P85" s="54">
        <f t="shared" si="14"/>
        <v>1.1249121162409186</v>
      </c>
    </row>
    <row r="86" spans="1:18" ht="12.75">
      <c r="A86" s="155">
        <f t="shared" si="7"/>
        <v>426700</v>
      </c>
      <c r="B86" s="35" t="s">
        <v>160</v>
      </c>
      <c r="C86" s="139">
        <v>0.39600000000000002</v>
      </c>
      <c r="D86" s="46">
        <f>D85+(A86-A85)*C85</f>
        <v>123916.25</v>
      </c>
      <c r="F86" s="184">
        <f t="shared" si="15"/>
        <v>480000</v>
      </c>
      <c r="G86" s="35" t="s">
        <v>160</v>
      </c>
      <c r="H86" s="139">
        <v>0.39600000000000002</v>
      </c>
      <c r="I86" s="46">
        <f>I85+(F86-F85)*H85</f>
        <v>134226.5</v>
      </c>
      <c r="L86" s="51">
        <f t="shared" si="10"/>
        <v>0.39600000000000002</v>
      </c>
      <c r="M86" s="52"/>
      <c r="N86" s="53"/>
      <c r="O86" s="54"/>
      <c r="P86" s="54"/>
    </row>
    <row r="87" spans="1:18" ht="13.5">
      <c r="A87" s="155"/>
      <c r="B87" s="35"/>
      <c r="C87" s="139"/>
      <c r="D87" s="46"/>
      <c r="E87" s="298" t="s">
        <v>488</v>
      </c>
      <c r="F87" s="295"/>
      <c r="G87" s="292"/>
      <c r="H87" s="295"/>
      <c r="I87" s="296"/>
      <c r="J87" s="297"/>
      <c r="K87" s="161"/>
      <c r="N87" s="51"/>
      <c r="O87" s="52"/>
      <c r="P87" s="53"/>
      <c r="Q87" s="54"/>
      <c r="R87" s="54"/>
    </row>
    <row r="88" spans="1:18" ht="12.75">
      <c r="A88" s="191" t="s">
        <v>363</v>
      </c>
      <c r="B88" s="35"/>
      <c r="C88" s="155">
        <f>InflateFactr*C57</f>
        <v>0</v>
      </c>
      <c r="D88" s="46"/>
      <c r="F88" s="184"/>
      <c r="G88" s="35"/>
      <c r="H88" s="155">
        <f>InflateFactr*H57</f>
        <v>0</v>
      </c>
      <c r="I88" s="46"/>
      <c r="N88" s="51"/>
      <c r="O88" s="52"/>
      <c r="P88" s="53"/>
      <c r="Q88" s="54"/>
      <c r="R88" s="54"/>
    </row>
    <row r="89" spans="1:18" ht="12.75">
      <c r="A89" s="143" t="s">
        <v>357</v>
      </c>
      <c r="B89" s="35"/>
      <c r="C89" s="155">
        <f>InflateFactr*C58</f>
        <v>6780</v>
      </c>
      <c r="D89" s="227" t="s">
        <v>365</v>
      </c>
      <c r="F89" s="184"/>
      <c r="G89" s="35"/>
      <c r="H89" s="155">
        <f>InflateFactr*H58</f>
        <v>6780</v>
      </c>
      <c r="I89" s="227" t="s">
        <v>365</v>
      </c>
      <c r="N89" s="51"/>
      <c r="O89" s="52"/>
      <c r="P89" s="53"/>
      <c r="Q89" s="54"/>
      <c r="R89" s="54"/>
    </row>
    <row r="90" spans="1:18" ht="12.75">
      <c r="A90" s="191" t="s">
        <v>358</v>
      </c>
      <c r="B90" s="35"/>
      <c r="C90" s="155">
        <f>InflateFactr*C59</f>
        <v>8470</v>
      </c>
      <c r="D90" s="227" t="s">
        <v>366</v>
      </c>
      <c r="E90" s="284" t="s">
        <v>475</v>
      </c>
      <c r="F90" s="184"/>
      <c r="G90" s="35"/>
      <c r="H90" s="155">
        <f>InflateFactr*H59</f>
        <v>14220</v>
      </c>
      <c r="I90" s="227" t="s">
        <v>366</v>
      </c>
      <c r="N90" s="51"/>
      <c r="O90" s="52"/>
      <c r="P90" s="53"/>
      <c r="Q90" s="54"/>
      <c r="R90" s="54"/>
    </row>
    <row r="91" spans="1:18" ht="12.75">
      <c r="A91" s="191" t="s">
        <v>359</v>
      </c>
      <c r="B91" s="35"/>
      <c r="C91" s="155">
        <f>InflateFactr*C60</f>
        <v>15300</v>
      </c>
      <c r="D91" s="46"/>
      <c r="F91" s="184"/>
      <c r="G91" s="35"/>
      <c r="H91" s="155">
        <f>InflateFactr*H60</f>
        <v>20950</v>
      </c>
      <c r="I91" s="46"/>
      <c r="N91" s="51"/>
      <c r="O91" s="52"/>
      <c r="P91" s="53"/>
      <c r="Q91" s="54"/>
      <c r="R91" s="54"/>
    </row>
    <row r="92" spans="1:18" ht="12.75">
      <c r="A92" s="191" t="s">
        <v>360</v>
      </c>
      <c r="B92" s="35"/>
      <c r="C92" s="155">
        <f>InflateFactr*C61</f>
        <v>520</v>
      </c>
      <c r="D92" s="46"/>
      <c r="F92" s="184"/>
      <c r="G92" s="35"/>
      <c r="H92" s="155">
        <f>InflateFactr*H61</f>
        <v>520</v>
      </c>
      <c r="I92" s="46"/>
      <c r="N92" s="51"/>
      <c r="O92" s="52"/>
      <c r="P92" s="53"/>
      <c r="Q92" s="54"/>
      <c r="R92" s="54"/>
    </row>
    <row r="93" spans="1:18" ht="12.75">
      <c r="A93" s="155"/>
      <c r="B93" s="35"/>
      <c r="C93" s="139"/>
      <c r="D93" s="46"/>
      <c r="F93" s="184"/>
      <c r="G93" s="35"/>
      <c r="H93" s="139"/>
      <c r="I93" s="46"/>
      <c r="N93" s="51"/>
      <c r="O93" s="52"/>
      <c r="P93" s="53"/>
      <c r="Q93" s="54"/>
      <c r="R93" s="54"/>
    </row>
    <row r="94" spans="1:18" ht="12.75">
      <c r="A94" s="41"/>
      <c r="B94" s="175">
        <f>InflateFactr</f>
        <v>1</v>
      </c>
      <c r="C94" s="176" t="s">
        <v>254</v>
      </c>
      <c r="D94" s="181"/>
      <c r="E94" s="177"/>
      <c r="F94" s="41"/>
      <c r="G94" s="35"/>
      <c r="H94" s="139"/>
      <c r="I94" s="46"/>
      <c r="N94" s="51"/>
      <c r="O94" s="52"/>
      <c r="P94" s="53"/>
      <c r="Q94" s="54"/>
      <c r="R94" s="54"/>
    </row>
    <row r="95" spans="1:18" ht="12.75">
      <c r="A95" s="41"/>
      <c r="B95" s="35"/>
      <c r="C95" s="139"/>
      <c r="D95" s="46"/>
      <c r="F95" s="41"/>
      <c r="G95" s="35"/>
      <c r="H95" s="139"/>
      <c r="I95" s="46"/>
      <c r="N95" s="51"/>
      <c r="O95" s="52"/>
      <c r="P95" s="53"/>
      <c r="Q95" s="54"/>
      <c r="R95" s="54"/>
    </row>
    <row r="96" spans="1:18" ht="12.75">
      <c r="A96" s="37"/>
      <c r="B96" s="35"/>
      <c r="C96" s="40"/>
      <c r="D96" s="46"/>
      <c r="F96" s="37"/>
      <c r="G96" s="35"/>
      <c r="H96" s="40"/>
      <c r="I96" s="46"/>
      <c r="N96" s="51"/>
      <c r="O96" s="58"/>
      <c r="P96" s="58"/>
      <c r="Q96" s="58"/>
      <c r="R96" s="58"/>
    </row>
    <row r="97" spans="1:19" ht="12.75">
      <c r="N97" s="51"/>
      <c r="O97" s="58"/>
      <c r="P97" s="58"/>
      <c r="Q97" s="58"/>
      <c r="R97" s="58"/>
    </row>
    <row r="98" spans="1:19" ht="12.75">
      <c r="A98" s="2"/>
      <c r="B98" s="2"/>
      <c r="C98" s="2"/>
      <c r="D98" s="2"/>
      <c r="E98" s="2"/>
      <c r="F98" s="2"/>
      <c r="G98" s="2"/>
      <c r="H98" s="2"/>
      <c r="I98" s="2"/>
      <c r="J98" s="2"/>
      <c r="K98" s="2"/>
      <c r="L98" s="2"/>
      <c r="M98" s="2"/>
      <c r="N98" s="2"/>
      <c r="O98" s="2"/>
      <c r="P98" s="2"/>
    </row>
    <row r="99" spans="1:19" ht="18">
      <c r="A99" s="287" t="s">
        <v>924</v>
      </c>
      <c r="B99" s="270"/>
      <c r="C99" s="270"/>
      <c r="D99" s="270"/>
      <c r="E99" s="270"/>
      <c r="F99" s="270"/>
      <c r="G99" s="270"/>
      <c r="H99" s="270"/>
      <c r="I99" s="270"/>
      <c r="J99" s="270"/>
      <c r="K99" s="270"/>
      <c r="L99" s="270"/>
      <c r="M99" s="287"/>
      <c r="N99" s="58"/>
      <c r="O99" s="58"/>
      <c r="P99" s="58"/>
      <c r="Q99" s="58"/>
      <c r="R99" s="58"/>
    </row>
    <row r="100" spans="1:19" ht="18">
      <c r="A100" s="287" t="s">
        <v>558</v>
      </c>
      <c r="B100" s="270"/>
      <c r="C100" s="270"/>
      <c r="D100" s="270"/>
      <c r="E100" s="270"/>
      <c r="F100" s="270"/>
      <c r="G100" s="270"/>
      <c r="H100" s="270"/>
      <c r="I100" s="270"/>
      <c r="J100" s="270"/>
      <c r="K100" s="270"/>
      <c r="L100" s="270"/>
      <c r="M100" s="287"/>
    </row>
    <row r="101" spans="1:19" ht="13.5">
      <c r="A101" s="298" t="s">
        <v>488</v>
      </c>
      <c r="B101" s="161"/>
      <c r="C101" s="295"/>
      <c r="D101" s="292"/>
      <c r="E101" s="295"/>
      <c r="F101" s="296"/>
      <c r="G101" s="297"/>
      <c r="H101" s="5"/>
      <c r="I101" s="5"/>
      <c r="J101" s="2"/>
      <c r="K101" s="2"/>
    </row>
    <row r="102" spans="1:19" ht="13.5">
      <c r="A102" s="2"/>
      <c r="B102" s="2"/>
      <c r="C102" s="28"/>
      <c r="D102" s="28"/>
      <c r="E102" s="7"/>
      <c r="F102" s="5"/>
      <c r="G102" s="28"/>
      <c r="H102" s="5"/>
      <c r="I102" s="145"/>
      <c r="J102" s="165"/>
      <c r="K102" s="11"/>
      <c r="L102" s="2"/>
      <c r="M102" s="2"/>
      <c r="N102" s="2"/>
      <c r="O102" s="2"/>
      <c r="Q102" s="2"/>
    </row>
    <row r="103" spans="1:19" ht="13.5">
      <c r="A103" s="316" t="s">
        <v>881</v>
      </c>
      <c r="B103" s="2"/>
      <c r="C103" s="28"/>
      <c r="D103" s="28"/>
      <c r="E103" s="7"/>
      <c r="F103" s="5"/>
      <c r="G103" s="28"/>
      <c r="H103" s="5"/>
      <c r="I103" s="145"/>
      <c r="J103" s="165"/>
      <c r="K103" s="11"/>
      <c r="L103" s="2"/>
      <c r="M103" s="2"/>
      <c r="N103" s="2"/>
      <c r="O103" s="2"/>
      <c r="P103" s="2"/>
      <c r="Q103" s="2"/>
    </row>
    <row r="104" spans="1:19" ht="13.5">
      <c r="A104" s="317" t="s">
        <v>631</v>
      </c>
      <c r="B104" s="2"/>
      <c r="C104" s="28"/>
      <c r="D104" s="28"/>
      <c r="E104" s="7"/>
      <c r="F104" s="5"/>
      <c r="G104" s="28"/>
      <c r="H104" s="344" t="s">
        <v>632</v>
      </c>
      <c r="I104" s="145"/>
      <c r="J104" s="165"/>
      <c r="K104" s="11"/>
      <c r="L104" s="2"/>
      <c r="M104" s="2"/>
      <c r="N104" s="2"/>
      <c r="O104" s="2"/>
      <c r="P104" s="2"/>
      <c r="Q104" s="2"/>
    </row>
    <row r="105" spans="1:19" ht="13.5">
      <c r="A105" s="2"/>
      <c r="B105" s="2"/>
      <c r="C105" s="28"/>
      <c r="D105" s="28"/>
      <c r="E105" s="7"/>
      <c r="F105" s="5"/>
      <c r="G105" s="28"/>
      <c r="H105" s="5"/>
      <c r="I105" s="145"/>
      <c r="J105" s="165"/>
      <c r="K105" s="11"/>
      <c r="L105" s="2"/>
      <c r="M105" s="2"/>
      <c r="N105" s="2"/>
      <c r="O105" s="2"/>
      <c r="P105" s="2"/>
      <c r="Q105" s="2"/>
    </row>
    <row r="106" spans="1:19" ht="12.75">
      <c r="B106" s="188" t="s">
        <v>833</v>
      </c>
      <c r="C106" s="1"/>
      <c r="D106" s="1"/>
      <c r="E106" s="1"/>
      <c r="F106" s="1"/>
      <c r="G106" s="1"/>
      <c r="H106" s="1"/>
      <c r="I106" s="1"/>
      <c r="J106" s="1"/>
      <c r="K106" s="172"/>
      <c r="L106" s="172"/>
      <c r="M106" s="2"/>
      <c r="N106" s="2"/>
      <c r="O106" s="2"/>
      <c r="P106" s="2"/>
      <c r="Q106" s="2"/>
    </row>
    <row r="107" spans="1:19" ht="12.75">
      <c r="A107" s="173" t="s">
        <v>242</v>
      </c>
      <c r="B107" s="2"/>
      <c r="C107" s="22" t="s">
        <v>183</v>
      </c>
      <c r="D107" s="2"/>
      <c r="E107" s="2"/>
      <c r="F107" s="2"/>
      <c r="G107" s="2"/>
      <c r="H107" s="2"/>
      <c r="I107" s="2"/>
      <c r="J107" s="2"/>
      <c r="K107" s="2"/>
      <c r="L107" s="2"/>
      <c r="M107" s="2"/>
      <c r="O107" s="2"/>
      <c r="P107" s="2"/>
      <c r="Q107" s="2"/>
    </row>
    <row r="108" spans="1:19" ht="12.75">
      <c r="A108" s="173" t="s">
        <v>249</v>
      </c>
      <c r="B108" s="2"/>
      <c r="C108" s="123" t="s">
        <v>296</v>
      </c>
      <c r="D108" s="2"/>
      <c r="E108" s="2"/>
      <c r="F108" s="21" t="s">
        <v>201</v>
      </c>
      <c r="G108" s="2"/>
      <c r="H108" s="2"/>
      <c r="I108" s="2"/>
      <c r="J108" s="2"/>
      <c r="K108" s="2"/>
      <c r="L108" s="2"/>
      <c r="M108" s="2"/>
      <c r="O108" s="2"/>
      <c r="P108" s="2"/>
      <c r="Q108" s="160"/>
    </row>
    <row r="109" spans="1:19" ht="13.5" thickBot="1">
      <c r="A109" s="174">
        <f>InflateFactr</f>
        <v>1</v>
      </c>
      <c r="B109" s="2"/>
      <c r="C109" s="123" t="s">
        <v>296</v>
      </c>
      <c r="D109" s="21" t="s">
        <v>142</v>
      </c>
      <c r="E109" s="21" t="s">
        <v>143</v>
      </c>
      <c r="F109" s="107" t="s">
        <v>202</v>
      </c>
      <c r="G109" s="2"/>
      <c r="H109" s="2" t="s">
        <v>144</v>
      </c>
      <c r="I109" s="284" t="s">
        <v>595</v>
      </c>
      <c r="J109" s="398" t="s">
        <v>221</v>
      </c>
      <c r="K109" s="398"/>
      <c r="L109" s="398"/>
      <c r="M109" s="398"/>
      <c r="O109" s="2"/>
      <c r="P109" s="130"/>
      <c r="Q109" s="160"/>
    </row>
    <row r="110" spans="1:19" ht="14.25" thickTop="1" thickBot="1">
      <c r="A110" s="160" t="s">
        <v>251</v>
      </c>
      <c r="B110" s="22" t="s">
        <v>174</v>
      </c>
      <c r="C110" s="187">
        <f>D110/F110</f>
        <v>0.4</v>
      </c>
      <c r="D110" s="162">
        <v>20000</v>
      </c>
      <c r="E110" s="232">
        <v>30000</v>
      </c>
      <c r="F110" s="189">
        <f>D110+E110</f>
        <v>50000</v>
      </c>
      <c r="G110" s="233" t="s">
        <v>203</v>
      </c>
      <c r="H110" s="189">
        <f>F110</f>
        <v>50000</v>
      </c>
      <c r="I110" s="103"/>
      <c r="K110" s="98"/>
      <c r="L110" s="99" t="s">
        <v>121</v>
      </c>
      <c r="M110" s="21" t="s">
        <v>146</v>
      </c>
      <c r="N110" s="22"/>
      <c r="O110" s="2"/>
      <c r="P110" s="189"/>
      <c r="Q110" s="130"/>
      <c r="S110" s="189"/>
    </row>
    <row r="111" spans="1:19" ht="13.5" thickTop="1">
      <c r="B111" s="22" t="s">
        <v>175</v>
      </c>
      <c r="C111" s="2"/>
      <c r="D111" s="189">
        <f>IF(D110-Single.Exem.Plus.SD&lt;0,0,D110-Single.Exem.Plus.SD)</f>
        <v>9350</v>
      </c>
      <c r="E111" s="189">
        <f>IF(E110-Single.Exem.Plus.SD&lt;0,0,E110-Single.Exem.Plus.SD)</f>
        <v>19350</v>
      </c>
      <c r="F111" s="189">
        <f>D111+E111</f>
        <v>28700</v>
      </c>
      <c r="G111" s="234"/>
      <c r="H111" s="189">
        <f>IF(H110-MFJ.Exem.Plus.SD&lt;0,0,H110-MFJ.Exem.Plus.SD)</f>
        <v>28700</v>
      </c>
      <c r="I111" s="5"/>
      <c r="K111" s="98" t="s">
        <v>147</v>
      </c>
      <c r="L111" s="107" t="s">
        <v>202</v>
      </c>
      <c r="M111" s="21" t="s">
        <v>148</v>
      </c>
      <c r="N111" s="22"/>
      <c r="O111" s="2"/>
      <c r="P111" s="189"/>
      <c r="Q111" s="2"/>
      <c r="S111" s="189"/>
    </row>
    <row r="112" spans="1:19" ht="12.75">
      <c r="A112" s="284" t="s">
        <v>475</v>
      </c>
      <c r="B112" s="130" t="s">
        <v>361</v>
      </c>
      <c r="C112" s="130"/>
      <c r="D112" s="219">
        <f>IF(D111&lt;=0,0,VLOOKUP(D111,T.Single,4)+VLOOKUP(D111,T.Single,3)*(D111-VLOOKUP(D111,T.Single,1)))</f>
        <v>935</v>
      </c>
      <c r="E112" s="219">
        <f>IF(E111&lt;=0,0,VLOOKUP(E111,T.Single,4)+VLOOKUP(E111,T.Single,3)*(E111-VLOOKUP(E111,T.Single,1)))</f>
        <v>2426.25</v>
      </c>
      <c r="F112" s="225">
        <f>D112+E112</f>
        <v>3361.25</v>
      </c>
      <c r="G112" s="235"/>
      <c r="H112" s="219">
        <f>IF(H111&lt;=0,0,VLOOKUP(H111,T.MFJ,4)+VLOOKUP(H111,T.MFJ,3)*(H111-VLOOKUP(H111,T.MFJ,1)))</f>
        <v>3352.5</v>
      </c>
      <c r="J112" s="343" t="s">
        <v>627</v>
      </c>
      <c r="K112" s="163">
        <f>F112-H112</f>
        <v>8.75</v>
      </c>
      <c r="L112" s="223">
        <f>K112/H110</f>
        <v>1.75E-4</v>
      </c>
      <c r="M112" s="244">
        <f>IF(H112=0,IF(F112=0,0,TEXT(F112,"$#######;($########)")),(F112-H112)/ABS(H112))</f>
        <v>2.609992542878449E-3</v>
      </c>
      <c r="N112" s="130"/>
      <c r="O112" s="2"/>
      <c r="P112" s="219"/>
      <c r="S112" s="65"/>
    </row>
    <row r="113" spans="1:19" ht="12.75">
      <c r="B113" s="130" t="s">
        <v>377</v>
      </c>
      <c r="C113" s="130"/>
      <c r="D113" s="236">
        <f>-IF(D110&lt;$C$88,0,IF(D110&lt;$C$89,($C$92-0)/($C$89-$C$88)*(D110-$C$88)+0,IF(D110&lt;$C$90,$C$92,IF(D110&lt;$C$91,(0-$C$92)/($C$91-$C$90)*(D110-$C$90)+$C$92,0))))</f>
        <v>0</v>
      </c>
      <c r="E113" s="236">
        <f>-IF(E110&lt;$C$88,0,IF(E110&lt;$C$89,($C$92-0)/($C$89-$C$88)*(E110-$C$88)+0,IF(E110&lt;$C$90,$C$92,IF(E110&lt;$C$91,(0-$C$92)/($C$91-$C$90)*(E110-$C$90)+$C$92,0))))</f>
        <v>0</v>
      </c>
      <c r="F113" s="225">
        <f>D113+E113</f>
        <v>0</v>
      </c>
      <c r="G113" s="235"/>
      <c r="H113" s="236">
        <f>-IF(H110&lt;$H$88,0,IF(H110&lt;$H$89,($H$92-0)/($H$89-$H$88)*(H110-$H$88)+0,IF(H110&lt;$H$90,$H$92,IF(H110&lt;$H$91,(0-$H$92)/($H$91-$H$90)*(H110-$H$90)+$H$92,0))))</f>
        <v>0</v>
      </c>
      <c r="J113" s="343" t="s">
        <v>629</v>
      </c>
      <c r="K113" s="163">
        <f>F113-H113</f>
        <v>0</v>
      </c>
      <c r="L113" s="223">
        <f>K113/H110</f>
        <v>0</v>
      </c>
      <c r="M113" s="244"/>
      <c r="N113" s="130"/>
      <c r="O113" s="2"/>
      <c r="P113" s="236"/>
      <c r="Q113" s="160"/>
      <c r="S113" s="189"/>
    </row>
    <row r="114" spans="1:19" ht="12.75">
      <c r="B114" s="172" t="s">
        <v>362</v>
      </c>
      <c r="C114" s="130"/>
      <c r="D114" s="190">
        <f>D112+D113</f>
        <v>935</v>
      </c>
      <c r="E114" s="190">
        <f>E112+E113</f>
        <v>2426.25</v>
      </c>
      <c r="F114" s="237">
        <f>D114+E114</f>
        <v>3361.25</v>
      </c>
      <c r="G114" s="190"/>
      <c r="H114" s="238">
        <f>H112+H113</f>
        <v>3352.5</v>
      </c>
      <c r="J114" s="343" t="s">
        <v>628</v>
      </c>
      <c r="K114" s="163">
        <f>F114-H114</f>
        <v>8.75</v>
      </c>
      <c r="L114" s="164">
        <f>K114/H110</f>
        <v>1.75E-4</v>
      </c>
      <c r="M114" s="244">
        <f>IF(H114=0,IF(F114=0,0,TEXT(F114,"$#######;($########)")),(F114-H114)/ABS(H114))</f>
        <v>2.609992542878449E-3</v>
      </c>
      <c r="N114" s="2"/>
      <c r="O114" s="2"/>
      <c r="P114" s="160"/>
      <c r="Q114" s="160"/>
      <c r="S114" s="189"/>
    </row>
    <row r="115" spans="1:19" ht="13.5">
      <c r="A115" s="2"/>
      <c r="B115" s="2"/>
      <c r="C115" s="284" t="s">
        <v>475</v>
      </c>
      <c r="D115" s="28"/>
      <c r="G115" s="284" t="s">
        <v>475</v>
      </c>
      <c r="I115" s="145"/>
      <c r="J115" s="342" t="s">
        <v>252</v>
      </c>
      <c r="K115" s="11"/>
      <c r="L115" s="2"/>
      <c r="M115" s="2"/>
      <c r="N115" s="2"/>
      <c r="O115" s="2"/>
      <c r="P115" s="2"/>
      <c r="Q115" s="2"/>
    </row>
    <row r="116" spans="1:19" ht="13.5">
      <c r="A116" s="2"/>
      <c r="B116" s="2"/>
      <c r="C116" s="2"/>
      <c r="D116" s="2"/>
      <c r="E116" s="2"/>
      <c r="F116" s="2"/>
      <c r="G116" s="2"/>
      <c r="I116" s="145"/>
      <c r="J116" s="165" t="s">
        <v>989</v>
      </c>
      <c r="K116" s="11"/>
      <c r="L116" s="2"/>
      <c r="M116" s="2"/>
      <c r="N116" s="2"/>
      <c r="O116" s="2"/>
      <c r="P116" s="2"/>
      <c r="Q116" s="2"/>
    </row>
    <row r="117" spans="1:19" ht="13.5">
      <c r="A117" s="2"/>
      <c r="B117" s="298" t="s">
        <v>488</v>
      </c>
      <c r="C117" s="172"/>
      <c r="D117" s="292"/>
      <c r="E117" s="161"/>
      <c r="F117" s="161"/>
      <c r="G117" s="172"/>
      <c r="H117" s="161"/>
      <c r="I117" s="145"/>
      <c r="J117" s="165" t="s">
        <v>835</v>
      </c>
      <c r="K117" s="11"/>
      <c r="L117" s="2"/>
      <c r="M117" s="2"/>
      <c r="N117" s="2"/>
      <c r="O117" s="2"/>
      <c r="P117" s="2"/>
      <c r="Q117" s="2"/>
    </row>
    <row r="118" spans="1:19" ht="12.75">
      <c r="A118" s="2"/>
      <c r="B118" s="314" t="s">
        <v>552</v>
      </c>
      <c r="C118" s="28"/>
      <c r="D118" s="28"/>
      <c r="M118" s="2"/>
      <c r="N118" s="2"/>
      <c r="O118" s="2"/>
      <c r="P118" s="2"/>
      <c r="Q118" s="2"/>
    </row>
    <row r="119" spans="1:19" ht="13.5">
      <c r="A119" s="2"/>
      <c r="C119" s="28"/>
      <c r="D119" s="28"/>
      <c r="E119" s="7"/>
      <c r="F119" s="5"/>
      <c r="G119" s="28"/>
      <c r="H119" s="5"/>
      <c r="I119" s="145"/>
      <c r="J119" s="165"/>
      <c r="K119" s="11"/>
      <c r="L119" s="2"/>
      <c r="M119" s="2"/>
      <c r="N119" s="2"/>
      <c r="O119" s="2"/>
      <c r="P119" s="2"/>
      <c r="Q119" s="2"/>
    </row>
    <row r="120" spans="1:19" ht="13.5">
      <c r="A120" s="2"/>
      <c r="B120" s="2"/>
      <c r="C120" s="28"/>
      <c r="D120" s="28"/>
      <c r="E120" s="7"/>
      <c r="F120" s="5"/>
      <c r="G120" s="28"/>
      <c r="H120" s="5"/>
      <c r="I120" s="145"/>
      <c r="J120" s="165"/>
      <c r="K120" s="11"/>
      <c r="L120" s="2"/>
      <c r="M120" s="2"/>
      <c r="N120" s="2"/>
      <c r="O120" s="2"/>
      <c r="P120" s="2"/>
      <c r="Q120" s="2"/>
    </row>
    <row r="121" spans="1:19" ht="12.75">
      <c r="B121" s="188" t="s">
        <v>834</v>
      </c>
      <c r="C121" s="172"/>
      <c r="D121" s="172"/>
      <c r="E121" s="172"/>
      <c r="F121" s="172"/>
      <c r="G121" s="172"/>
      <c r="H121" s="172"/>
      <c r="I121" s="172"/>
      <c r="J121" s="172"/>
      <c r="K121" s="172"/>
      <c r="L121" s="172"/>
      <c r="M121" s="172"/>
      <c r="N121" s="172"/>
      <c r="O121" s="172"/>
      <c r="P121" s="172"/>
      <c r="Q121" s="2"/>
      <c r="R121" s="2"/>
    </row>
    <row r="122" spans="1:19" ht="12.75">
      <c r="A122" s="173" t="s">
        <v>242</v>
      </c>
      <c r="B122" s="2"/>
      <c r="C122" s="22" t="s">
        <v>183</v>
      </c>
      <c r="D122" s="2"/>
      <c r="E122" s="2"/>
      <c r="F122" s="2"/>
      <c r="G122" s="2"/>
      <c r="H122" s="2"/>
      <c r="I122" s="2"/>
      <c r="J122" s="2"/>
      <c r="K122" s="2"/>
      <c r="L122" s="2"/>
      <c r="M122" s="2"/>
      <c r="N122" s="2"/>
      <c r="O122" s="2"/>
      <c r="P122" s="2"/>
      <c r="Q122" s="2"/>
      <c r="R122" s="2"/>
    </row>
    <row r="123" spans="1:19" ht="12.75">
      <c r="A123" s="173" t="s">
        <v>249</v>
      </c>
      <c r="B123" s="2"/>
      <c r="C123" s="123" t="s">
        <v>296</v>
      </c>
      <c r="D123" s="2"/>
      <c r="E123" s="2"/>
      <c r="F123" s="21" t="s">
        <v>380</v>
      </c>
      <c r="G123" s="2"/>
      <c r="H123" s="2"/>
      <c r="I123" s="2"/>
      <c r="J123" s="2"/>
      <c r="K123" s="2"/>
      <c r="L123" s="2"/>
      <c r="M123" s="2"/>
      <c r="N123" s="2"/>
      <c r="O123" s="2"/>
      <c r="P123" s="2"/>
      <c r="R123" s="2"/>
    </row>
    <row r="124" spans="1:19" ht="13.5" thickBot="1">
      <c r="A124" s="174">
        <f>InflateFactr</f>
        <v>1</v>
      </c>
      <c r="B124" s="2"/>
      <c r="C124" s="123" t="s">
        <v>296</v>
      </c>
      <c r="D124" s="21" t="s">
        <v>142</v>
      </c>
      <c r="E124" s="21" t="s">
        <v>143</v>
      </c>
      <c r="F124" s="21" t="s">
        <v>201</v>
      </c>
      <c r="G124" s="2"/>
      <c r="H124" s="2" t="s">
        <v>144</v>
      </c>
      <c r="I124" s="284" t="s">
        <v>595</v>
      </c>
      <c r="J124" s="398" t="s">
        <v>221</v>
      </c>
      <c r="K124" s="398"/>
      <c r="L124" s="398"/>
      <c r="M124" s="398"/>
      <c r="N124" s="2"/>
      <c r="O124" s="2"/>
      <c r="P124" s="2"/>
      <c r="Q124" s="2"/>
      <c r="R124" s="2"/>
    </row>
    <row r="125" spans="1:19" ht="14.25" thickTop="1" thickBot="1">
      <c r="A125" s="160" t="s">
        <v>251</v>
      </c>
      <c r="B125" s="22" t="s">
        <v>174</v>
      </c>
      <c r="C125" s="146">
        <v>0.2</v>
      </c>
      <c r="D125" s="189">
        <f>C125*F125</f>
        <v>14000</v>
      </c>
      <c r="E125" s="189">
        <f>F125-D125</f>
        <v>56000</v>
      </c>
      <c r="F125" s="162">
        <v>70000</v>
      </c>
      <c r="G125" s="233" t="s">
        <v>203</v>
      </c>
      <c r="H125" s="189">
        <f>F125</f>
        <v>70000</v>
      </c>
      <c r="I125" s="103"/>
      <c r="K125" s="98"/>
      <c r="L125" s="99" t="s">
        <v>121</v>
      </c>
      <c r="M125" s="21" t="s">
        <v>146</v>
      </c>
      <c r="N125" s="2"/>
      <c r="O125" s="2"/>
      <c r="P125" s="2"/>
      <c r="Q125" s="2"/>
      <c r="R125" s="2"/>
    </row>
    <row r="126" spans="1:19" ht="13.5" thickTop="1">
      <c r="B126" s="22" t="s">
        <v>175</v>
      </c>
      <c r="C126" s="2"/>
      <c r="D126" s="189">
        <f>IF(D125-Single.Exem.Plus.SD&lt;0,0,D125-Single.Exem.Plus.SD)</f>
        <v>3350</v>
      </c>
      <c r="E126" s="189">
        <f>IF(E125-Single.Exem.Plus.SD&lt;0,0,E125-Single.Exem.Plus.SD)</f>
        <v>45350</v>
      </c>
      <c r="F126" s="189">
        <f>D126+E126</f>
        <v>48700</v>
      </c>
      <c r="G126" s="234"/>
      <c r="H126" s="189">
        <f>IF(H125-MFJ.Exem.Plus.SD&lt;0,0,H125-MFJ.Exem.Plus.SD)</f>
        <v>48700</v>
      </c>
      <c r="I126" s="5"/>
      <c r="K126" s="98" t="s">
        <v>147</v>
      </c>
      <c r="L126" s="107" t="s">
        <v>202</v>
      </c>
      <c r="M126" s="21" t="s">
        <v>148</v>
      </c>
      <c r="N126" s="2"/>
      <c r="O126" s="2"/>
      <c r="P126" s="2"/>
      <c r="Q126" s="2"/>
      <c r="R126" s="2"/>
    </row>
    <row r="127" spans="1:19" ht="12.75">
      <c r="A127" s="284" t="s">
        <v>475</v>
      </c>
      <c r="B127" s="130" t="s">
        <v>361</v>
      </c>
      <c r="C127" s="130"/>
      <c r="D127" s="219">
        <f>IF(D126&lt;=0,0,VLOOKUP(D126,T.Single,4)+VLOOKUP(D126,T.Single,3)*(D126-VLOOKUP(D126,T.Single,1)))</f>
        <v>335</v>
      </c>
      <c r="E127" s="219">
        <f>IF(E126&lt;=0,0,VLOOKUP(E126,T.Single,4)+VLOOKUP(E126,T.Single,3)*(E126-VLOOKUP(E126,T.Single,1)))</f>
        <v>6991.25</v>
      </c>
      <c r="F127" s="219">
        <f>D127+E127</f>
        <v>7326.25</v>
      </c>
      <c r="G127" s="235"/>
      <c r="H127" s="219">
        <f>IF(H126&lt;=0,0,VLOOKUP(H126,T.MFJ,4)+VLOOKUP(H126,T.MFJ,3)*(H126-VLOOKUP(H126,T.MFJ,1)))</f>
        <v>6352.5</v>
      </c>
      <c r="I127" s="5"/>
      <c r="J127" s="343" t="s">
        <v>627</v>
      </c>
      <c r="K127" s="163">
        <f>F127-H127</f>
        <v>973.75</v>
      </c>
      <c r="L127" s="164">
        <f>K127/H125</f>
        <v>1.3910714285714285E-2</v>
      </c>
      <c r="M127" s="244">
        <f>IF(H127=0,IF(F127=0,0,TEXT(F127,"$#######;($########)")),(F127-H127)/ABS(H127))</f>
        <v>0.15328610783156238</v>
      </c>
      <c r="N127" s="2"/>
      <c r="O127" s="2"/>
      <c r="P127" s="2"/>
      <c r="Q127" s="2"/>
      <c r="R127" s="2"/>
    </row>
    <row r="128" spans="1:19" ht="12.75">
      <c r="A128" s="2"/>
      <c r="B128" s="130" t="s">
        <v>377</v>
      </c>
      <c r="C128" s="130"/>
      <c r="D128" s="236">
        <f>-IF(D125&lt;$C$88,0,IF(D125&lt;$C$89,($C$92-0)/($C$89-$C$88)*(D125-$C$88)+0,IF(D125&lt;$C$90,$C$92,IF(D125&lt;$C$91,(0-$C$92)/($C$91-$C$90)*(D125-$C$90)+$C$92,0))))</f>
        <v>-98.975109809663252</v>
      </c>
      <c r="E128" s="236">
        <f>-IF(E125&lt;$C$88,0,IF(E125&lt;$C$89,($C$92-0)/($C$89-$C$88)*(E125-$C$88)+0,IF(E125&lt;$C$90,$C$92,IF(E125&lt;$C$91,(0-$C$92)/($C$91-$C$90)*(E125-$C$90)+$C$92,0))))</f>
        <v>0</v>
      </c>
      <c r="F128" s="225">
        <f>D128+E128</f>
        <v>-98.975109809663252</v>
      </c>
      <c r="G128" s="235"/>
      <c r="H128" s="236">
        <f>-IF(H125&lt;$H$88,0,IF(H125&lt;$H$89,($H$92-0)/($H$89-$H$88)*(H125-$H$88)+0,IF(H125&lt;$H$90,$H$92,IF(H125&lt;$H$91,(0-$H$92)/($H$91-$H$90)*(H125-$H$90)+$H$92,0))))</f>
        <v>0</v>
      </c>
      <c r="I128" s="5"/>
      <c r="J128" s="343" t="s">
        <v>629</v>
      </c>
      <c r="K128" s="163">
        <f>F128-H128</f>
        <v>-98.975109809663252</v>
      </c>
      <c r="L128" s="223">
        <f>K128/H125</f>
        <v>-1.4139301401380464E-3</v>
      </c>
      <c r="M128" s="244"/>
      <c r="N128" s="2"/>
      <c r="O128" s="2"/>
      <c r="P128" s="2"/>
      <c r="Q128" s="2"/>
    </row>
    <row r="129" spans="1:29" ht="13.5">
      <c r="A129" s="2"/>
      <c r="B129" s="172" t="s">
        <v>362</v>
      </c>
      <c r="C129" s="130"/>
      <c r="D129" s="190">
        <f>D127+D128</f>
        <v>236.02489019033675</v>
      </c>
      <c r="E129" s="190">
        <f>E127+E128</f>
        <v>6991.25</v>
      </c>
      <c r="F129" s="237">
        <f>D129+E129</f>
        <v>7227.2748901903369</v>
      </c>
      <c r="G129" s="190"/>
      <c r="H129" s="238">
        <f>H127+H128</f>
        <v>6352.5</v>
      </c>
      <c r="I129" s="145"/>
      <c r="J129" s="343" t="s">
        <v>628</v>
      </c>
      <c r="K129" s="163">
        <f>F129-H129</f>
        <v>874.77489019033692</v>
      </c>
      <c r="L129" s="164">
        <f>K129/H125</f>
        <v>1.2496784145576242E-2</v>
      </c>
      <c r="M129" s="244">
        <f>IF(H129=0,IF(F129=0,0,TEXT(F129,"$#######;($########)")),(F129-H129)/ABS(H129))</f>
        <v>0.13770561041957291</v>
      </c>
      <c r="N129" s="2"/>
      <c r="O129" s="241"/>
      <c r="P129" s="163"/>
      <c r="Q129" s="2"/>
    </row>
    <row r="130" spans="1:29" ht="13.5">
      <c r="A130" s="2"/>
      <c r="B130" s="2"/>
      <c r="C130" s="284" t="s">
        <v>475</v>
      </c>
      <c r="D130" s="28"/>
      <c r="E130" s="7"/>
      <c r="F130" s="5"/>
      <c r="G130" s="284" t="s">
        <v>475</v>
      </c>
      <c r="H130" s="5"/>
      <c r="I130" s="145"/>
      <c r="J130" s="342" t="s">
        <v>550</v>
      </c>
      <c r="K130" s="11"/>
      <c r="L130" s="2"/>
      <c r="M130" s="2"/>
      <c r="N130" s="2"/>
      <c r="O130" s="2"/>
      <c r="P130" s="2"/>
      <c r="Q130" s="2"/>
    </row>
    <row r="131" spans="1:29" ht="13.5">
      <c r="A131" s="2"/>
      <c r="B131" s="2"/>
      <c r="C131" s="298" t="s">
        <v>488</v>
      </c>
      <c r="D131" s="161"/>
      <c r="E131" s="295"/>
      <c r="F131" s="292"/>
      <c r="G131" s="295"/>
      <c r="H131" s="296"/>
      <c r="I131" s="297"/>
      <c r="J131" s="165" t="s">
        <v>551</v>
      </c>
      <c r="K131" s="11"/>
      <c r="L131" s="2"/>
      <c r="M131" s="2"/>
      <c r="N131" s="2"/>
      <c r="O131" s="2"/>
      <c r="P131" s="2"/>
      <c r="Q131" s="2"/>
    </row>
    <row r="132" spans="1:29" ht="13.5">
      <c r="A132" s="2"/>
      <c r="B132" s="314" t="s">
        <v>552</v>
      </c>
      <c r="C132" s="28"/>
      <c r="D132" s="28"/>
      <c r="E132" s="7"/>
      <c r="F132" s="5"/>
      <c r="G132" s="28"/>
      <c r="H132" s="5"/>
      <c r="I132" s="145"/>
      <c r="J132" s="165" t="s">
        <v>990</v>
      </c>
      <c r="K132" s="11"/>
      <c r="L132" s="2"/>
      <c r="M132" s="2"/>
      <c r="N132" s="2"/>
      <c r="O132" s="2"/>
      <c r="P132" s="2"/>
      <c r="Q132" s="2"/>
    </row>
    <row r="133" spans="1:29" ht="13.5">
      <c r="A133" s="2"/>
      <c r="B133" s="2"/>
      <c r="C133" s="28"/>
      <c r="D133" s="28"/>
      <c r="E133" s="7"/>
      <c r="F133" s="5"/>
      <c r="G133" s="28"/>
      <c r="H133" s="5"/>
      <c r="I133" s="145"/>
      <c r="J133" s="165" t="s">
        <v>711</v>
      </c>
      <c r="K133" s="11"/>
      <c r="L133" s="2"/>
      <c r="M133" s="2"/>
      <c r="N133" s="2"/>
      <c r="O133" s="2"/>
      <c r="P133" s="2"/>
      <c r="Q133" s="2"/>
    </row>
    <row r="134" spans="1:29" ht="13.5">
      <c r="A134" s="143" t="s">
        <v>476</v>
      </c>
      <c r="B134" s="2"/>
      <c r="C134" s="283" t="str">
        <f>IF(C110=D110/F110,"OK","ERROR!")</f>
        <v>OK</v>
      </c>
      <c r="D134" s="283" t="str">
        <f>IF(F110=D110+E110,"OK","ERROR!")</f>
        <v>OK</v>
      </c>
      <c r="E134" s="283" t="str">
        <f>IF(D125=C125*F125,"OK","ERROR!")</f>
        <v>OK</v>
      </c>
      <c r="F134" s="283" t="str">
        <f>IF(E125=F125-D125,"OK","ERROR!")</f>
        <v>OK</v>
      </c>
      <c r="G134" s="283" t="str">
        <f>IF(AND(C134="OK",D134="OK",E134="OK",F134="OK"),"OK","ERROR!")</f>
        <v>OK</v>
      </c>
      <c r="H134" s="5"/>
      <c r="I134" s="145"/>
      <c r="J134" s="143" t="s">
        <v>712</v>
      </c>
      <c r="K134" s="11"/>
      <c r="L134" s="2"/>
      <c r="M134" s="2"/>
      <c r="N134" s="2"/>
      <c r="O134" s="2"/>
      <c r="P134" s="2"/>
      <c r="Q134" s="2"/>
    </row>
    <row r="135" spans="1:29" ht="13.5">
      <c r="A135" s="2"/>
      <c r="B135" s="2"/>
      <c r="C135" s="28"/>
      <c r="D135" s="28"/>
      <c r="E135" s="7"/>
      <c r="F135" s="5"/>
      <c r="G135" s="28"/>
      <c r="H135" s="5"/>
      <c r="I135" s="145"/>
      <c r="J135" s="143" t="s">
        <v>742</v>
      </c>
      <c r="K135" s="11"/>
      <c r="L135" s="2"/>
      <c r="M135" s="2"/>
      <c r="N135" s="2"/>
      <c r="O135" s="2"/>
      <c r="P135" s="2"/>
      <c r="Q135" s="2"/>
    </row>
    <row r="136" spans="1:29" ht="13.5">
      <c r="A136" s="2"/>
      <c r="B136" s="2"/>
      <c r="C136" s="28"/>
      <c r="D136" s="28"/>
      <c r="E136" s="7"/>
      <c r="F136" s="5"/>
      <c r="G136" s="28"/>
      <c r="H136" s="5"/>
      <c r="I136" s="145"/>
      <c r="J136" s="143" t="s">
        <v>714</v>
      </c>
      <c r="K136" s="11"/>
      <c r="L136" s="2"/>
      <c r="M136" s="2"/>
      <c r="N136" s="2"/>
      <c r="O136" s="2"/>
      <c r="P136" s="2"/>
      <c r="Q136" s="2"/>
    </row>
    <row r="137" spans="1:29" ht="13.5">
      <c r="A137" s="2"/>
      <c r="B137" s="2"/>
      <c r="C137" s="28"/>
      <c r="D137" s="28"/>
      <c r="E137" s="7"/>
      <c r="F137" s="5"/>
      <c r="G137" s="28"/>
      <c r="H137" s="5"/>
      <c r="I137" s="9"/>
      <c r="J137" s="10"/>
      <c r="K137" s="11"/>
      <c r="L137" s="2"/>
      <c r="M137" s="2"/>
      <c r="N137" s="2"/>
      <c r="O137" s="2"/>
      <c r="P137" s="2"/>
      <c r="Q137" s="2"/>
    </row>
    <row r="138" spans="1:29" ht="18">
      <c r="A138" s="270" t="s">
        <v>925</v>
      </c>
      <c r="B138" s="270"/>
      <c r="C138" s="270"/>
      <c r="D138" s="270"/>
      <c r="E138" s="270"/>
      <c r="F138" s="270"/>
      <c r="G138" s="270"/>
      <c r="H138" s="270"/>
      <c r="I138" s="270"/>
      <c r="J138" s="270"/>
      <c r="K138" s="270"/>
      <c r="L138" s="270"/>
      <c r="M138" s="58"/>
      <c r="N138" s="58"/>
      <c r="O138" s="58"/>
      <c r="P138" s="58"/>
      <c r="Q138" s="58"/>
      <c r="R138" s="58"/>
    </row>
    <row r="139" spans="1:29" ht="18">
      <c r="A139" s="270" t="s">
        <v>182</v>
      </c>
      <c r="B139" s="270"/>
      <c r="C139" s="270"/>
      <c r="D139" s="270"/>
      <c r="E139" s="270"/>
      <c r="F139" s="270"/>
      <c r="G139" s="270"/>
      <c r="H139" s="270"/>
      <c r="I139" s="270"/>
      <c r="J139" s="270"/>
      <c r="K139" s="270"/>
      <c r="L139" s="270"/>
    </row>
    <row r="140" spans="1:29" ht="13.5">
      <c r="A140" s="3" t="s">
        <v>257</v>
      </c>
      <c r="B140" s="2"/>
      <c r="C140" s="28"/>
      <c r="D140" s="28"/>
      <c r="E140" s="7"/>
      <c r="F140" s="5"/>
      <c r="G140" s="28"/>
      <c r="H140" s="5"/>
      <c r="I140" s="9"/>
      <c r="J140" s="10"/>
      <c r="K140" s="11"/>
      <c r="L140" s="2"/>
      <c r="M140" s="2"/>
      <c r="N140" s="2"/>
      <c r="O140" s="2"/>
      <c r="P140" s="2"/>
      <c r="Q140" s="2"/>
    </row>
    <row r="141" spans="1:29" ht="13.5">
      <c r="A141" s="179"/>
      <c r="B141" s="2"/>
      <c r="C141" s="28"/>
      <c r="D141" s="28"/>
      <c r="E141" s="7"/>
      <c r="F141" s="5"/>
      <c r="G141" s="28"/>
      <c r="H141" s="5"/>
      <c r="I141" s="9"/>
      <c r="J141" s="10"/>
      <c r="K141" s="11"/>
      <c r="L141" s="2"/>
      <c r="M141" s="2"/>
      <c r="N141" s="113" t="s">
        <v>882</v>
      </c>
      <c r="O141" s="131"/>
      <c r="P141" s="245"/>
      <c r="Q141" s="245"/>
      <c r="R141" s="245"/>
      <c r="S141" s="245"/>
      <c r="T141" s="245"/>
      <c r="U141" s="245"/>
      <c r="V141" s="113" t="s">
        <v>882</v>
      </c>
      <c r="W141" s="245"/>
      <c r="X141" s="245"/>
    </row>
    <row r="142" spans="1:29" ht="13.5">
      <c r="A142" s="179"/>
      <c r="B142" s="2"/>
      <c r="C142" s="28"/>
      <c r="D142" s="28"/>
      <c r="E142" s="7"/>
      <c r="F142" s="5"/>
      <c r="G142" s="28"/>
      <c r="H142" s="5"/>
      <c r="I142" s="9"/>
      <c r="J142" s="10"/>
      <c r="K142" s="11"/>
      <c r="L142" s="2"/>
      <c r="M142" s="2"/>
      <c r="N142" s="2"/>
      <c r="O142" s="2"/>
      <c r="P142" s="2"/>
      <c r="Q142" s="2"/>
      <c r="Y142" s="31" t="s">
        <v>985</v>
      </c>
    </row>
    <row r="143" spans="1:29" ht="12.75">
      <c r="A143" s="179"/>
      <c r="B143" s="23" t="s">
        <v>596</v>
      </c>
      <c r="C143" s="1"/>
      <c r="D143" s="1"/>
      <c r="E143" s="1"/>
      <c r="F143" s="1"/>
      <c r="G143" s="1"/>
      <c r="H143" s="1"/>
      <c r="I143" s="1"/>
      <c r="J143" s="1"/>
      <c r="K143" s="1"/>
      <c r="L143" s="2"/>
      <c r="M143" s="2"/>
      <c r="N143" s="2"/>
      <c r="O143" s="2"/>
      <c r="P143" s="2"/>
      <c r="Q143" s="2"/>
      <c r="Y143" s="31" t="s">
        <v>986</v>
      </c>
    </row>
    <row r="144" spans="1:29" ht="12.75">
      <c r="A144" s="2"/>
      <c r="E144" s="298" t="s">
        <v>488</v>
      </c>
      <c r="F144" s="161"/>
      <c r="G144" s="161"/>
      <c r="H144" s="161"/>
      <c r="I144" s="161"/>
      <c r="J144" s="161"/>
      <c r="K144" s="161"/>
      <c r="L144" s="2"/>
      <c r="M144" s="2"/>
      <c r="N144" s="2"/>
      <c r="O144" s="2"/>
      <c r="P144" s="2"/>
      <c r="Q144" s="2"/>
      <c r="Z144" s="265" t="s">
        <v>180</v>
      </c>
      <c r="AA144" s="161"/>
      <c r="AB144" s="161"/>
      <c r="AC144" s="161"/>
    </row>
    <row r="145" spans="1:32" ht="12.75">
      <c r="B145" s="158" t="s">
        <v>250</v>
      </c>
      <c r="M145" s="2"/>
      <c r="N145" s="2"/>
      <c r="O145" s="2"/>
      <c r="P145" s="2"/>
      <c r="Q145" s="2"/>
      <c r="Z145" s="247"/>
      <c r="AA145" s="207" t="s">
        <v>35</v>
      </c>
      <c r="AC145" s="31" t="s">
        <v>430</v>
      </c>
    </row>
    <row r="146" spans="1:32" ht="12.75">
      <c r="A146" s="330" t="s">
        <v>257</v>
      </c>
      <c r="C146" s="96" t="s">
        <v>111</v>
      </c>
      <c r="D146" s="2"/>
      <c r="E146" s="2"/>
      <c r="F146" s="2"/>
      <c r="G146" s="2"/>
      <c r="H146" s="2"/>
      <c r="I146" s="2"/>
      <c r="J146" s="2"/>
      <c r="K146" s="2"/>
      <c r="L146" s="12"/>
      <c r="M146" s="2"/>
      <c r="N146" s="2"/>
      <c r="O146" s="3" t="s">
        <v>437</v>
      </c>
      <c r="P146" s="2"/>
      <c r="Q146" s="2"/>
      <c r="Y146" s="207" t="s">
        <v>201</v>
      </c>
      <c r="Z146" s="207" t="s">
        <v>35</v>
      </c>
      <c r="AA146" s="207" t="s">
        <v>431</v>
      </c>
      <c r="AC146" s="207" t="s">
        <v>157</v>
      </c>
      <c r="AD146" s="207"/>
    </row>
    <row r="147" spans="1:32" ht="12.75">
      <c r="B147" s="199">
        <f>K129</f>
        <v>874.77489019033692</v>
      </c>
      <c r="C147" s="20">
        <v>0</v>
      </c>
      <c r="D147" s="20">
        <v>0.05</v>
      </c>
      <c r="E147" s="20">
        <v>0.1</v>
      </c>
      <c r="F147" s="20">
        <v>0.15</v>
      </c>
      <c r="G147" s="20">
        <v>0.2</v>
      </c>
      <c r="H147" s="20">
        <v>0.25</v>
      </c>
      <c r="I147" s="20">
        <v>0.3</v>
      </c>
      <c r="J147" s="20">
        <v>0.35</v>
      </c>
      <c r="K147" s="20">
        <v>0.4</v>
      </c>
      <c r="L147" s="20">
        <v>0.45</v>
      </c>
      <c r="M147" s="20">
        <v>0.5</v>
      </c>
      <c r="N147" s="2"/>
      <c r="O147" s="2"/>
      <c r="P147" s="2"/>
      <c r="Q147" s="2"/>
      <c r="R147" s="2"/>
      <c r="Y147" s="207" t="s">
        <v>432</v>
      </c>
      <c r="Z147" s="207" t="s">
        <v>151</v>
      </c>
      <c r="AA147" s="207" t="s">
        <v>202</v>
      </c>
      <c r="AC147" s="31">
        <v>2000</v>
      </c>
      <c r="AD147" s="207"/>
    </row>
    <row r="148" spans="1:32" ht="12.75">
      <c r="A148" s="173" t="s">
        <v>242</v>
      </c>
      <c r="B148" s="131">
        <v>1E-3</v>
      </c>
      <c r="C148" s="245">
        <f t="dataTable" ref="C148:M195" dt2D="1" dtr="1" r1="C125" r2="F125" ca="1"/>
        <v>0</v>
      </c>
      <c r="D148" s="245">
        <v>0</v>
      </c>
      <c r="E148" s="245">
        <v>0</v>
      </c>
      <c r="F148" s="245">
        <v>0</v>
      </c>
      <c r="G148" s="245">
        <v>0</v>
      </c>
      <c r="H148" s="245">
        <v>0</v>
      </c>
      <c r="I148" s="245">
        <v>0</v>
      </c>
      <c r="J148" s="245">
        <v>0</v>
      </c>
      <c r="K148" s="245">
        <v>0</v>
      </c>
      <c r="L148" s="245">
        <v>0</v>
      </c>
      <c r="M148" s="245">
        <v>0</v>
      </c>
      <c r="N148" s="2"/>
      <c r="O148" s="188" t="s">
        <v>293</v>
      </c>
      <c r="P148" s="161"/>
      <c r="Q148" s="161"/>
      <c r="R148" s="161"/>
      <c r="S148" s="161"/>
      <c r="T148" s="161"/>
      <c r="U148" s="161"/>
      <c r="V148" s="161"/>
      <c r="W148" s="161"/>
      <c r="Y148" s="264">
        <f t="shared" ref="Y148:Y195" si="16">B148</f>
        <v>1E-3</v>
      </c>
      <c r="Z148" s="245">
        <f>AVERAGE(C148:M148)</f>
        <v>0</v>
      </c>
      <c r="AA148" s="244">
        <f>Z148/Y148</f>
        <v>0</v>
      </c>
    </row>
    <row r="149" spans="1:32" ht="12.75">
      <c r="A149" s="173" t="s">
        <v>249</v>
      </c>
      <c r="B149" s="131">
        <v>10000</v>
      </c>
      <c r="C149" s="245">
        <v>116.48609077598826</v>
      </c>
      <c r="D149" s="245">
        <v>40.070658253324495</v>
      </c>
      <c r="E149" s="245">
        <v>-36.344774269339268</v>
      </c>
      <c r="F149" s="245">
        <v>-112.76020679200303</v>
      </c>
      <c r="G149" s="245">
        <v>-153.39233038348084</v>
      </c>
      <c r="H149" s="245">
        <v>-191.74041297935105</v>
      </c>
      <c r="I149" s="245">
        <v>-230.08849557522126</v>
      </c>
      <c r="J149" s="245">
        <v>-246.9616519174042</v>
      </c>
      <c r="K149" s="245">
        <v>-246.96165191740408</v>
      </c>
      <c r="L149" s="245">
        <v>-246.96165191740408</v>
      </c>
      <c r="M149" s="245">
        <v>-246.96165191740408</v>
      </c>
      <c r="N149" s="2"/>
      <c r="O149" s="195" t="s">
        <v>269</v>
      </c>
      <c r="P149" s="161"/>
      <c r="Q149" s="161"/>
      <c r="R149" s="161"/>
      <c r="S149" s="161"/>
      <c r="T149" s="161"/>
      <c r="U149" s="161"/>
      <c r="V149" s="161"/>
      <c r="Y149" s="264">
        <f t="shared" si="16"/>
        <v>10000</v>
      </c>
      <c r="Z149" s="245">
        <f t="shared" ref="Z149:Z195" si="17">AVERAGE(C149:M149)</f>
        <v>-141.41964351269996</v>
      </c>
      <c r="AA149" s="244">
        <f>Z149/Y149</f>
        <v>-1.4141964351269996E-2</v>
      </c>
      <c r="AC149" s="244">
        <f>IF(Y149-'2000'!Y130=0,AA149-'2000'!AA130,"ERRR!")</f>
        <v>1.1622883997798816E-2</v>
      </c>
      <c r="AD149" s="268"/>
      <c r="AF149" s="244"/>
    </row>
    <row r="150" spans="1:32" ht="12.75">
      <c r="A150" s="174">
        <f>InflateFactr</f>
        <v>1</v>
      </c>
      <c r="B150" s="228">
        <v>20000</v>
      </c>
      <c r="C150" s="245">
        <v>1008.4026745913818</v>
      </c>
      <c r="D150" s="245">
        <v>831.70650939964139</v>
      </c>
      <c r="E150" s="245">
        <v>655.01034420790097</v>
      </c>
      <c r="F150" s="245">
        <v>478.31417901616061</v>
      </c>
      <c r="G150" s="245">
        <v>301.61801382442025</v>
      </c>
      <c r="H150" s="245">
        <v>102.08143867660368</v>
      </c>
      <c r="I150" s="245">
        <v>-150.74942636872385</v>
      </c>
      <c r="J150" s="245">
        <v>-386.70713507186849</v>
      </c>
      <c r="K150" s="245">
        <v>-562.84183492545571</v>
      </c>
      <c r="L150" s="245">
        <v>-698.62514385664167</v>
      </c>
      <c r="M150" s="245">
        <v>-733.62514385664167</v>
      </c>
      <c r="N150" s="2"/>
      <c r="O150" s="158" t="s">
        <v>250</v>
      </c>
      <c r="X150" s="207" t="s">
        <v>35</v>
      </c>
      <c r="Y150" s="264">
        <f t="shared" si="16"/>
        <v>20000</v>
      </c>
      <c r="Z150" s="245">
        <f t="shared" si="17"/>
        <v>76.780406876070671</v>
      </c>
      <c r="AA150" s="244">
        <f t="shared" ref="AA150:AA195" si="18">Z150/Y150</f>
        <v>3.8390203438035337E-3</v>
      </c>
      <c r="AC150" s="244">
        <f>IF(Y150-'2000'!Y131=0,AA150-'2000'!AA131,"ERRR!")</f>
        <v>-5.4543165578222353E-4</v>
      </c>
      <c r="AD150" s="268"/>
      <c r="AF150" s="244"/>
    </row>
    <row r="151" spans="1:32" ht="12.75">
      <c r="A151" s="160" t="s">
        <v>251</v>
      </c>
      <c r="B151" s="131">
        <v>30000</v>
      </c>
      <c r="C151" s="245">
        <v>1556.25</v>
      </c>
      <c r="D151" s="245">
        <v>1216.2057522123896</v>
      </c>
      <c r="E151" s="245">
        <v>876.16150442477874</v>
      </c>
      <c r="F151" s="245">
        <v>536.11725663716811</v>
      </c>
      <c r="G151" s="245">
        <v>196.07300884955748</v>
      </c>
      <c r="H151" s="245">
        <v>-88.75</v>
      </c>
      <c r="I151" s="245">
        <v>-273.39860907759885</v>
      </c>
      <c r="J151" s="245">
        <v>-350.44655929721819</v>
      </c>
      <c r="K151" s="245">
        <v>-251.24450951683752</v>
      </c>
      <c r="L151" s="245">
        <v>-137.04245973645675</v>
      </c>
      <c r="M151" s="245">
        <v>-45.680819912152288</v>
      </c>
      <c r="N151" s="2"/>
      <c r="O151" s="8"/>
      <c r="P151" s="96" t="s">
        <v>267</v>
      </c>
      <c r="X151" s="207" t="s">
        <v>431</v>
      </c>
      <c r="Y151" s="264">
        <f t="shared" si="16"/>
        <v>30000</v>
      </c>
      <c r="Z151" s="245">
        <f t="shared" si="17"/>
        <v>294.02223314396639</v>
      </c>
      <c r="AA151" s="244">
        <f t="shared" si="18"/>
        <v>9.8007411047988796E-3</v>
      </c>
      <c r="AC151" s="244">
        <f>IF(Y151-'2000'!Y132=0,AA151-'2000'!AA132,"ERRR!")</f>
        <v>9.994869926334915E-3</v>
      </c>
      <c r="AD151" s="268"/>
      <c r="AF151" s="244"/>
    </row>
    <row r="152" spans="1:32" ht="12.75">
      <c r="B152" s="131">
        <v>40000</v>
      </c>
      <c r="C152" s="245">
        <v>2056.25</v>
      </c>
      <c r="D152" s="245">
        <v>1602.8576696165192</v>
      </c>
      <c r="E152" s="245">
        <v>1149.4653392330383</v>
      </c>
      <c r="F152" s="245">
        <v>696.07300884955748</v>
      </c>
      <c r="G152" s="245">
        <v>336.25</v>
      </c>
      <c r="H152" s="245">
        <v>152.73609077598826</v>
      </c>
      <c r="I152" s="245">
        <v>140.00549048316248</v>
      </c>
      <c r="J152" s="245">
        <v>192.27489019033692</v>
      </c>
      <c r="K152" s="245">
        <v>191.25</v>
      </c>
      <c r="L152" s="245">
        <v>91.25</v>
      </c>
      <c r="M152" s="245">
        <v>0</v>
      </c>
      <c r="N152" s="284" t="s">
        <v>475</v>
      </c>
      <c r="O152" s="199">
        <f>K129</f>
        <v>874.77489019033692</v>
      </c>
      <c r="P152" s="193">
        <v>0</v>
      </c>
      <c r="Q152" s="193">
        <v>0.1</v>
      </c>
      <c r="R152" s="193">
        <v>0.2</v>
      </c>
      <c r="S152" s="193">
        <v>0.3</v>
      </c>
      <c r="T152" s="193">
        <v>0.4</v>
      </c>
      <c r="U152" s="193">
        <v>0.5</v>
      </c>
      <c r="W152" s="193" t="s">
        <v>35</v>
      </c>
      <c r="X152" s="207" t="s">
        <v>202</v>
      </c>
      <c r="Y152" s="264">
        <f t="shared" si="16"/>
        <v>40000</v>
      </c>
      <c r="Z152" s="245">
        <f t="shared" si="17"/>
        <v>600.76477174078207</v>
      </c>
      <c r="AA152" s="244">
        <f t="shared" si="18"/>
        <v>1.5019119293519552E-2</v>
      </c>
      <c r="AC152" s="244">
        <f>IF(Y152-'2000'!Y133=0,AA152-'2000'!AA133,"ERRR!")</f>
        <v>1.6581132239478096E-2</v>
      </c>
      <c r="AD152" s="268"/>
      <c r="AF152" s="244"/>
    </row>
    <row r="153" spans="1:32" s="128" customFormat="1" ht="12.75">
      <c r="B153" s="134">
        <v>50000</v>
      </c>
      <c r="C153" s="245">
        <v>2138.75</v>
      </c>
      <c r="D153" s="245">
        <v>1507.0095870206487</v>
      </c>
      <c r="E153" s="245">
        <v>940.26917404129836</v>
      </c>
      <c r="F153" s="245">
        <v>428.75</v>
      </c>
      <c r="G153" s="245">
        <v>170.23609077598849</v>
      </c>
      <c r="H153" s="245">
        <v>170.57284040995592</v>
      </c>
      <c r="I153" s="245">
        <v>235.9095900439238</v>
      </c>
      <c r="J153" s="245">
        <v>133.75</v>
      </c>
      <c r="K153" s="245">
        <v>8.75</v>
      </c>
      <c r="L153" s="245">
        <v>0</v>
      </c>
      <c r="M153" s="245">
        <v>0</v>
      </c>
      <c r="N153" s="130"/>
      <c r="O153" s="194">
        <v>20000</v>
      </c>
      <c r="P153" s="245">
        <f t="dataTable" ref="P153:U159" dt2D="1" dtr="1" r1="C125" r2="F125" ca="1"/>
        <v>1008.4026745913818</v>
      </c>
      <c r="Q153" s="245">
        <v>655.01034420790097</v>
      </c>
      <c r="R153" s="245">
        <v>301.61801382442025</v>
      </c>
      <c r="S153" s="245">
        <v>-150.74942636872385</v>
      </c>
      <c r="T153" s="245">
        <v>-562.84183492545571</v>
      </c>
      <c r="U153" s="245">
        <v>-733.62514385664167</v>
      </c>
      <c r="W153" s="245">
        <f>AVERAGE(P153:U153)</f>
        <v>86.302437912146999</v>
      </c>
      <c r="X153" s="244">
        <f>W153/O153</f>
        <v>4.3151218956073503E-3</v>
      </c>
      <c r="Y153" s="264">
        <f t="shared" si="16"/>
        <v>50000</v>
      </c>
      <c r="Z153" s="245">
        <f t="shared" si="17"/>
        <v>521.27248020834679</v>
      </c>
      <c r="AA153" s="244">
        <f t="shared" si="18"/>
        <v>1.0425449604166935E-2</v>
      </c>
      <c r="AC153" s="244">
        <f>IF(Y153-'2000'!Y134=0,AA153-'2000'!AA134,"ERRR!")</f>
        <v>1.2144333705173194E-2</v>
      </c>
      <c r="AD153" s="268"/>
      <c r="AF153" s="244"/>
    </row>
    <row r="154" spans="1:32" ht="12.75">
      <c r="A154" s="284" t="s">
        <v>475</v>
      </c>
      <c r="B154" s="131">
        <v>60000</v>
      </c>
      <c r="C154" s="245">
        <v>3138.75</v>
      </c>
      <c r="D154" s="245">
        <v>2158.6615044247792</v>
      </c>
      <c r="E154" s="245">
        <v>1178.5730088495575</v>
      </c>
      <c r="F154" s="245">
        <v>409.10139092240115</v>
      </c>
      <c r="G154" s="245">
        <v>157.50549048316225</v>
      </c>
      <c r="H154" s="245">
        <v>235.90959004392425</v>
      </c>
      <c r="I154" s="245">
        <v>108.75</v>
      </c>
      <c r="J154" s="245">
        <v>0</v>
      </c>
      <c r="K154" s="245">
        <v>0</v>
      </c>
      <c r="L154" s="245">
        <v>0</v>
      </c>
      <c r="M154" s="245">
        <v>0</v>
      </c>
      <c r="N154" s="2"/>
      <c r="O154" s="183">
        <v>40000</v>
      </c>
      <c r="P154" s="245">
        <v>2056.25</v>
      </c>
      <c r="Q154" s="245">
        <v>1149.4653392330383</v>
      </c>
      <c r="R154" s="245">
        <v>336.25</v>
      </c>
      <c r="S154" s="245">
        <v>140.00549048316248</v>
      </c>
      <c r="T154" s="245">
        <v>191.25</v>
      </c>
      <c r="U154" s="245">
        <v>0</v>
      </c>
      <c r="V154" s="128"/>
      <c r="W154" s="245">
        <f t="shared" ref="W154:W159" si="19">AVERAGE(P154:U154)</f>
        <v>645.53680495270009</v>
      </c>
      <c r="X154" s="244">
        <f t="shared" ref="X154:X159" si="20">W154/O154</f>
        <v>1.6138420123817502E-2</v>
      </c>
      <c r="Y154" s="264">
        <f t="shared" si="16"/>
        <v>60000</v>
      </c>
      <c r="Z154" s="245">
        <f t="shared" si="17"/>
        <v>671.56827133852948</v>
      </c>
      <c r="AA154" s="244">
        <f t="shared" si="18"/>
        <v>1.1192804522308825E-2</v>
      </c>
      <c r="AC154" s="244">
        <f>IF(Y154-'2000'!Y135=0,AA154-'2000'!AA135,"ERRR!")</f>
        <v>8.138465590365497E-3</v>
      </c>
      <c r="AD154" s="268"/>
      <c r="AF154" s="244"/>
    </row>
    <row r="155" spans="1:32" ht="12.75">
      <c r="B155" s="131">
        <v>70000</v>
      </c>
      <c r="C155" s="245">
        <v>4138.75</v>
      </c>
      <c r="D155" s="245">
        <v>2995.3134218289088</v>
      </c>
      <c r="E155" s="245">
        <v>1868.75</v>
      </c>
      <c r="F155" s="245">
        <v>1148.3034407027817</v>
      </c>
      <c r="G155" s="245">
        <v>874.77489019033692</v>
      </c>
      <c r="H155" s="245">
        <v>448.75</v>
      </c>
      <c r="I155" s="245">
        <v>0</v>
      </c>
      <c r="J155" s="245">
        <v>0</v>
      </c>
      <c r="K155" s="245">
        <v>0</v>
      </c>
      <c r="L155" s="245">
        <v>0</v>
      </c>
      <c r="M155" s="245">
        <v>0</v>
      </c>
      <c r="N155" s="2"/>
      <c r="O155" s="183">
        <v>60000</v>
      </c>
      <c r="P155" s="245">
        <v>3138.75</v>
      </c>
      <c r="Q155" s="245">
        <v>1178.5730088495575</v>
      </c>
      <c r="R155" s="245">
        <v>157.50549048316225</v>
      </c>
      <c r="S155" s="245">
        <v>108.75</v>
      </c>
      <c r="T155" s="245">
        <v>0</v>
      </c>
      <c r="U155" s="245">
        <v>0</v>
      </c>
      <c r="W155" s="245">
        <f t="shared" si="19"/>
        <v>763.92974988878666</v>
      </c>
      <c r="X155" s="244">
        <f t="shared" si="20"/>
        <v>1.2732162498146444E-2</v>
      </c>
      <c r="Y155" s="264">
        <f t="shared" si="16"/>
        <v>70000</v>
      </c>
      <c r="Z155" s="245">
        <f t="shared" si="17"/>
        <v>1043.1492502474568</v>
      </c>
      <c r="AA155" s="244">
        <f t="shared" si="18"/>
        <v>1.4902132146392241E-2</v>
      </c>
      <c r="AC155" s="244">
        <f>IF(Y155-'2000'!Y136=0,AA155-'2000'!AA136,"ERRR!")</f>
        <v>4.6350930891897024E-3</v>
      </c>
      <c r="AD155" s="268"/>
      <c r="AF155" s="244"/>
    </row>
    <row r="156" spans="1:32" ht="12.75">
      <c r="B156" s="228">
        <v>80000</v>
      </c>
      <c r="C156" s="245">
        <v>5138.75</v>
      </c>
      <c r="D156" s="245">
        <v>3831.9653392330383</v>
      </c>
      <c r="E156" s="245">
        <v>2618.75</v>
      </c>
      <c r="F156" s="245">
        <v>2022.5054904831632</v>
      </c>
      <c r="G156" s="245">
        <v>1673.75</v>
      </c>
      <c r="H156" s="245">
        <v>1073.75</v>
      </c>
      <c r="I156" s="245">
        <v>665</v>
      </c>
      <c r="J156" s="245">
        <v>265</v>
      </c>
      <c r="K156" s="245">
        <v>0</v>
      </c>
      <c r="L156" s="245">
        <v>0</v>
      </c>
      <c r="M156" s="245">
        <v>0</v>
      </c>
      <c r="N156" s="2"/>
      <c r="O156" s="183">
        <v>80000</v>
      </c>
      <c r="P156" s="245">
        <v>5138.75</v>
      </c>
      <c r="Q156" s="245">
        <v>2618.75</v>
      </c>
      <c r="R156" s="245">
        <v>1673.75</v>
      </c>
      <c r="S156" s="245">
        <v>665</v>
      </c>
      <c r="T156" s="245">
        <v>0</v>
      </c>
      <c r="U156" s="245">
        <v>0</v>
      </c>
      <c r="W156" s="245">
        <f t="shared" si="19"/>
        <v>1682.7083333333333</v>
      </c>
      <c r="X156" s="244">
        <f t="shared" si="20"/>
        <v>2.1033854166666664E-2</v>
      </c>
      <c r="Y156" s="264">
        <f t="shared" si="16"/>
        <v>80000</v>
      </c>
      <c r="Z156" s="245">
        <f t="shared" si="17"/>
        <v>1571.7700754287455</v>
      </c>
      <c r="AA156" s="244">
        <f t="shared" si="18"/>
        <v>1.964712594285932E-2</v>
      </c>
      <c r="AC156" s="244">
        <f>IF(Y156-'2000'!Y137=0,AA156-'2000'!AA137,"ERRR!")</f>
        <v>1.5327720399130051E-3</v>
      </c>
      <c r="AD156" s="268"/>
      <c r="AF156" s="244"/>
    </row>
    <row r="157" spans="1:32" ht="12.75">
      <c r="B157" s="131">
        <v>90000</v>
      </c>
      <c r="C157" s="245">
        <v>6138.75</v>
      </c>
      <c r="D157" s="245">
        <v>4668.6172566371679</v>
      </c>
      <c r="E157" s="245">
        <v>3409.1013909224021</v>
      </c>
      <c r="F157" s="245">
        <v>2911.7075402635437</v>
      </c>
      <c r="G157" s="245">
        <v>2373.75</v>
      </c>
      <c r="H157" s="245">
        <v>1815</v>
      </c>
      <c r="I157" s="245">
        <v>1365</v>
      </c>
      <c r="J157" s="245">
        <v>915</v>
      </c>
      <c r="K157" s="245">
        <v>465</v>
      </c>
      <c r="L157" s="245">
        <v>15</v>
      </c>
      <c r="M157" s="245">
        <v>0</v>
      </c>
      <c r="N157" s="2"/>
      <c r="O157" s="183">
        <v>120000</v>
      </c>
      <c r="P157" s="245">
        <v>7478.25</v>
      </c>
      <c r="Q157" s="245">
        <v>4002.0054904831632</v>
      </c>
      <c r="R157" s="245">
        <v>2535</v>
      </c>
      <c r="S157" s="245">
        <v>1335</v>
      </c>
      <c r="T157" s="245">
        <v>135</v>
      </c>
      <c r="U157" s="245">
        <v>0</v>
      </c>
      <c r="W157" s="245">
        <f t="shared" si="19"/>
        <v>2580.8759150805272</v>
      </c>
      <c r="X157" s="244">
        <f t="shared" si="20"/>
        <v>2.1507299292337727E-2</v>
      </c>
      <c r="Y157" s="264">
        <f t="shared" si="16"/>
        <v>90000</v>
      </c>
      <c r="Z157" s="245">
        <f t="shared" si="17"/>
        <v>2188.8114716202831</v>
      </c>
      <c r="AA157" s="244">
        <f t="shared" si="18"/>
        <v>2.4320127462447591E-2</v>
      </c>
      <c r="AC157" s="244">
        <f>IF(Y157-'2000'!Y138=0,AA157-'2000'!AA138,"ERRR!")</f>
        <v>8.5272623392198578E-3</v>
      </c>
      <c r="AD157" s="268"/>
      <c r="AF157" s="244"/>
    </row>
    <row r="158" spans="1:32" s="128" customFormat="1" ht="12.75">
      <c r="B158" s="134">
        <v>100000</v>
      </c>
      <c r="C158" s="245">
        <v>7008.75</v>
      </c>
      <c r="D158" s="245">
        <v>5375.2691740412974</v>
      </c>
      <c r="E158" s="245">
        <v>4105.2360907759885</v>
      </c>
      <c r="F158" s="245">
        <v>3670.9095900439243</v>
      </c>
      <c r="G158" s="245">
        <v>2943.75</v>
      </c>
      <c r="H158" s="245">
        <v>2435</v>
      </c>
      <c r="I158" s="245">
        <v>1935</v>
      </c>
      <c r="J158" s="245">
        <v>1435</v>
      </c>
      <c r="K158" s="245">
        <v>935</v>
      </c>
      <c r="L158" s="245">
        <v>435</v>
      </c>
      <c r="M158" s="245">
        <v>0</v>
      </c>
      <c r="N158" s="130"/>
      <c r="O158" s="194">
        <v>200000</v>
      </c>
      <c r="P158" s="245">
        <v>9201.75</v>
      </c>
      <c r="Q158" s="245">
        <v>4536.75</v>
      </c>
      <c r="R158" s="245">
        <v>1928</v>
      </c>
      <c r="S158" s="245">
        <v>393</v>
      </c>
      <c r="T158" s="245">
        <v>-207</v>
      </c>
      <c r="U158" s="245">
        <v>-676.5</v>
      </c>
      <c r="W158" s="245">
        <f t="shared" si="19"/>
        <v>2529.3333333333335</v>
      </c>
      <c r="X158" s="244">
        <f t="shared" si="20"/>
        <v>1.2646666666666667E-2</v>
      </c>
      <c r="Y158" s="264">
        <f t="shared" si="16"/>
        <v>100000</v>
      </c>
      <c r="Z158" s="245">
        <f t="shared" si="17"/>
        <v>2752.6286231692011</v>
      </c>
      <c r="AA158" s="244">
        <f t="shared" si="18"/>
        <v>2.752628623169201E-2</v>
      </c>
      <c r="AC158" s="244">
        <f>IF(Y158-'2000'!Y139=0,AA158-'2000'!AA139,"ERRR!")</f>
        <v>1.7006234871421354E-2</v>
      </c>
      <c r="AD158" s="268"/>
      <c r="AF158" s="244"/>
    </row>
    <row r="159" spans="1:32" ht="12.75">
      <c r="B159" s="131">
        <v>110000</v>
      </c>
      <c r="C159" s="245">
        <v>7178.25</v>
      </c>
      <c r="D159" s="245">
        <v>5216.421091445427</v>
      </c>
      <c r="E159" s="245">
        <v>3966.3707906295749</v>
      </c>
      <c r="F159" s="245">
        <v>3468.75</v>
      </c>
      <c r="G159" s="245">
        <v>2735</v>
      </c>
      <c r="H159" s="245">
        <v>2185</v>
      </c>
      <c r="I159" s="245">
        <v>1635</v>
      </c>
      <c r="J159" s="245">
        <v>1085</v>
      </c>
      <c r="K159" s="245">
        <v>535</v>
      </c>
      <c r="L159" s="245">
        <v>0</v>
      </c>
      <c r="M159" s="245">
        <v>0</v>
      </c>
      <c r="N159" s="2"/>
      <c r="O159" s="183">
        <v>600000</v>
      </c>
      <c r="P159" s="245">
        <v>15013.949999999983</v>
      </c>
      <c r="Q159" s="245">
        <v>-754.80000000001746</v>
      </c>
      <c r="R159" s="245">
        <v>-9045.3000000000175</v>
      </c>
      <c r="S159" s="245">
        <v>-14895.200000000012</v>
      </c>
      <c r="T159" s="245">
        <v>-16200.200000000012</v>
      </c>
      <c r="U159" s="245">
        <v>-16200.200000000012</v>
      </c>
      <c r="V159" s="128"/>
      <c r="W159" s="245">
        <f t="shared" si="19"/>
        <v>-7013.6250000000146</v>
      </c>
      <c r="X159" s="244">
        <f t="shared" si="20"/>
        <v>-1.1689375000000024E-2</v>
      </c>
      <c r="Y159" s="264">
        <f t="shared" si="16"/>
        <v>110000</v>
      </c>
      <c r="Z159" s="245">
        <f t="shared" si="17"/>
        <v>2545.8901710977275</v>
      </c>
      <c r="AA159" s="244">
        <f t="shared" si="18"/>
        <v>2.314445610088843E-2</v>
      </c>
      <c r="AC159" s="244">
        <f>IF(Y159-'2000'!Y140=0,AA159-'2000'!AA140,"ERRR!")</f>
        <v>1.5873055685076229E-2</v>
      </c>
      <c r="AD159" s="268"/>
      <c r="AF159" s="244"/>
    </row>
    <row r="160" spans="1:32" ht="12.75">
      <c r="B160" s="131">
        <v>120000</v>
      </c>
      <c r="C160" s="245">
        <v>7478.25</v>
      </c>
      <c r="D160" s="245">
        <v>5338.0730088495584</v>
      </c>
      <c r="E160" s="245">
        <v>4002.0054904831632</v>
      </c>
      <c r="F160" s="245">
        <v>3243.75</v>
      </c>
      <c r="G160" s="245">
        <v>2535</v>
      </c>
      <c r="H160" s="245">
        <v>1935</v>
      </c>
      <c r="I160" s="245">
        <v>1335</v>
      </c>
      <c r="J160" s="245">
        <v>735</v>
      </c>
      <c r="K160" s="245">
        <v>135</v>
      </c>
      <c r="L160" s="245">
        <v>0</v>
      </c>
      <c r="M160" s="245">
        <v>0</v>
      </c>
      <c r="N160" s="2"/>
      <c r="O160" s="3" t="s">
        <v>268</v>
      </c>
      <c r="V160" s="128"/>
      <c r="Y160" s="264">
        <f t="shared" si="16"/>
        <v>120000</v>
      </c>
      <c r="Z160" s="245">
        <f t="shared" si="17"/>
        <v>2430.6434999393382</v>
      </c>
      <c r="AA160" s="244">
        <f t="shared" si="18"/>
        <v>2.0255362499494486E-2</v>
      </c>
      <c r="AC160" s="244">
        <f>IF(Y160-'2000'!Y141=0,AA160-'2000'!AA141,"ERRR!")</f>
        <v>1.4852885852734463E-2</v>
      </c>
      <c r="AD160" s="268"/>
      <c r="AF160" s="244"/>
    </row>
    <row r="161" spans="2:32" ht="12.75">
      <c r="B161" s="131">
        <v>130000</v>
      </c>
      <c r="C161" s="245">
        <v>7778.25</v>
      </c>
      <c r="D161" s="245">
        <v>5459.7249262536861</v>
      </c>
      <c r="E161" s="245">
        <v>4198.1401903367514</v>
      </c>
      <c r="F161" s="245">
        <v>3203.25</v>
      </c>
      <c r="G161" s="245">
        <v>2335</v>
      </c>
      <c r="H161" s="245">
        <v>1685</v>
      </c>
      <c r="I161" s="245">
        <v>1035</v>
      </c>
      <c r="J161" s="245">
        <v>385</v>
      </c>
      <c r="K161" s="245">
        <v>0</v>
      </c>
      <c r="L161" s="245">
        <v>0</v>
      </c>
      <c r="M161" s="245">
        <v>0</v>
      </c>
      <c r="N161" s="2"/>
      <c r="O161" s="196" t="s">
        <v>271</v>
      </c>
      <c r="R161" s="128"/>
      <c r="S161" s="128"/>
      <c r="Y161" s="264">
        <f t="shared" si="16"/>
        <v>130000</v>
      </c>
      <c r="Z161" s="245">
        <f t="shared" si="17"/>
        <v>2370.8513742354944</v>
      </c>
      <c r="AA161" s="244">
        <f t="shared" si="18"/>
        <v>1.8237318263349955E-2</v>
      </c>
      <c r="AC161" s="244">
        <f>IF(Y161-'2000'!Y142=0,AA161-'2000'!AA142,"ERRR!")</f>
        <v>1.3908845644948795E-2</v>
      </c>
      <c r="AD161" s="268"/>
      <c r="AF161" s="244"/>
    </row>
    <row r="162" spans="2:32" ht="12.75">
      <c r="B162" s="131">
        <v>140000</v>
      </c>
      <c r="C162" s="245">
        <v>8078.25</v>
      </c>
      <c r="D162" s="245">
        <v>5598.25</v>
      </c>
      <c r="E162" s="245">
        <v>4394.274890190336</v>
      </c>
      <c r="F162" s="245">
        <v>3274.5</v>
      </c>
      <c r="G162" s="245">
        <v>2364.5</v>
      </c>
      <c r="H162" s="245">
        <v>1454.5</v>
      </c>
      <c r="I162" s="245">
        <v>735</v>
      </c>
      <c r="J162" s="245">
        <v>35</v>
      </c>
      <c r="K162" s="245">
        <v>0</v>
      </c>
      <c r="L162" s="245">
        <v>0</v>
      </c>
      <c r="M162" s="245">
        <v>0</v>
      </c>
      <c r="N162" s="2"/>
      <c r="O162" s="197" t="s">
        <v>270</v>
      </c>
      <c r="Y162" s="264">
        <f t="shared" si="16"/>
        <v>140000</v>
      </c>
      <c r="Z162" s="245">
        <f t="shared" si="17"/>
        <v>2357.661353653667</v>
      </c>
      <c r="AA162" s="244">
        <f t="shared" si="18"/>
        <v>1.6840438240383334E-2</v>
      </c>
      <c r="AC162" s="244">
        <f>IF(Y162-'2000'!Y143=0,AA162-'2000'!AA143,"ERRR!")</f>
        <v>1.3115399001456314E-2</v>
      </c>
      <c r="AD162" s="268"/>
      <c r="AF162" s="244"/>
    </row>
    <row r="163" spans="2:32" s="128" customFormat="1" ht="12.75">
      <c r="B163" s="134">
        <v>150000</v>
      </c>
      <c r="C163" s="245">
        <v>8378.25</v>
      </c>
      <c r="D163" s="245">
        <v>5758.25</v>
      </c>
      <c r="E163" s="245">
        <v>4590.4095900439243</v>
      </c>
      <c r="F163" s="245">
        <v>3379.5</v>
      </c>
      <c r="G163" s="245">
        <v>2404.5</v>
      </c>
      <c r="H163" s="245">
        <v>1429.5</v>
      </c>
      <c r="I163" s="245">
        <v>454.5</v>
      </c>
      <c r="J163" s="245">
        <v>0</v>
      </c>
      <c r="K163" s="245">
        <v>0</v>
      </c>
      <c r="L163" s="245">
        <v>0</v>
      </c>
      <c r="M163" s="245">
        <v>0</v>
      </c>
      <c r="N163" s="130"/>
      <c r="O163" s="165" t="s">
        <v>991</v>
      </c>
      <c r="W163" s="226">
        <v>2018</v>
      </c>
      <c r="Y163" s="264">
        <f t="shared" si="16"/>
        <v>150000</v>
      </c>
      <c r="Z163" s="245">
        <f t="shared" si="17"/>
        <v>2399.5372354585384</v>
      </c>
      <c r="AA163" s="244">
        <f t="shared" si="18"/>
        <v>1.5996914903056922E-2</v>
      </c>
      <c r="AC163" s="244">
        <f>IF(Y163-'2000'!Y144=0,AA163-'2000'!AA144,"ERRR!")</f>
        <v>1.2379213894720303E-2</v>
      </c>
      <c r="AD163" s="268"/>
      <c r="AF163" s="244"/>
    </row>
    <row r="164" spans="2:32" ht="12.75">
      <c r="B164" s="131">
        <v>160000</v>
      </c>
      <c r="C164" s="245">
        <v>8678.25</v>
      </c>
      <c r="D164" s="245">
        <v>5918.25</v>
      </c>
      <c r="E164" s="245">
        <v>4733.25</v>
      </c>
      <c r="F164" s="245">
        <v>3484.5</v>
      </c>
      <c r="G164" s="245">
        <v>2444.5</v>
      </c>
      <c r="H164" s="245">
        <v>1404.5</v>
      </c>
      <c r="I164" s="245">
        <v>364.5</v>
      </c>
      <c r="J164" s="245">
        <v>0</v>
      </c>
      <c r="K164" s="245">
        <v>0</v>
      </c>
      <c r="L164" s="245">
        <v>0</v>
      </c>
      <c r="M164" s="245">
        <v>0</v>
      </c>
      <c r="N164" s="2"/>
      <c r="O164" s="198" t="s">
        <v>250</v>
      </c>
      <c r="P164" s="128"/>
      <c r="Q164" s="177"/>
      <c r="R164" s="177"/>
      <c r="Y164" s="264">
        <f t="shared" si="16"/>
        <v>160000</v>
      </c>
      <c r="Z164" s="245">
        <f t="shared" si="17"/>
        <v>2457.068181818182</v>
      </c>
      <c r="AA164" s="244">
        <f t="shared" si="18"/>
        <v>1.5356676136363637E-2</v>
      </c>
      <c r="AC164" s="244">
        <f>IF(Y164-'2000'!Y145=0,AA164-'2000'!AA145,"ERRR!")</f>
        <v>1.1756273863636387E-2</v>
      </c>
      <c r="AD164" s="268"/>
      <c r="AF164" s="244"/>
    </row>
    <row r="165" spans="2:32" ht="12.75">
      <c r="B165" s="131">
        <v>170000</v>
      </c>
      <c r="C165" s="245">
        <v>8978.25</v>
      </c>
      <c r="D165" s="245">
        <v>6080.5340409956043</v>
      </c>
      <c r="E165" s="245">
        <v>4853.25</v>
      </c>
      <c r="F165" s="245">
        <v>3589.5</v>
      </c>
      <c r="G165" s="245">
        <v>2484.5</v>
      </c>
      <c r="H165" s="245">
        <v>1379.5</v>
      </c>
      <c r="I165" s="245">
        <v>439.5</v>
      </c>
      <c r="J165" s="245">
        <v>184.5</v>
      </c>
      <c r="K165" s="245">
        <v>0</v>
      </c>
      <c r="L165" s="245">
        <v>0</v>
      </c>
      <c r="M165" s="245">
        <v>0</v>
      </c>
      <c r="N165" s="2"/>
      <c r="O165" s="175">
        <f>InflateFactr</f>
        <v>1</v>
      </c>
      <c r="P165" s="176" t="s">
        <v>254</v>
      </c>
      <c r="Q165" s="2"/>
      <c r="R165" s="2"/>
      <c r="Y165" s="264">
        <f t="shared" si="16"/>
        <v>170000</v>
      </c>
      <c r="Z165" s="245">
        <f t="shared" si="17"/>
        <v>2544.5030946359639</v>
      </c>
      <c r="AA165" s="244">
        <f t="shared" si="18"/>
        <v>1.4967665262564493E-2</v>
      </c>
      <c r="AC165" s="244">
        <f>IF(Y165-'2000'!Y146=0,AA165-'2000'!AA146,"ERRR!")</f>
        <v>1.1158515529944199E-2</v>
      </c>
      <c r="AD165" s="268"/>
      <c r="AF165" s="244"/>
    </row>
    <row r="166" spans="2:32" ht="12.75">
      <c r="B166" s="131">
        <v>180000</v>
      </c>
      <c r="C166" s="245">
        <v>9201.75</v>
      </c>
      <c r="D166" s="245">
        <v>6202.1013909223984</v>
      </c>
      <c r="E166" s="245">
        <v>4896.75</v>
      </c>
      <c r="F166" s="245">
        <v>3618</v>
      </c>
      <c r="G166" s="245">
        <v>2448</v>
      </c>
      <c r="H166" s="245">
        <v>1278</v>
      </c>
      <c r="I166" s="245">
        <v>573</v>
      </c>
      <c r="J166" s="245">
        <v>303</v>
      </c>
      <c r="K166" s="245">
        <v>33</v>
      </c>
      <c r="L166" s="245">
        <v>-76.5</v>
      </c>
      <c r="M166" s="245">
        <v>-76.5</v>
      </c>
      <c r="N166" s="2"/>
      <c r="O166" s="2"/>
      <c r="P166" s="2"/>
      <c r="Q166" s="2"/>
      <c r="R166" s="2"/>
      <c r="Y166" s="264">
        <f t="shared" si="16"/>
        <v>180000</v>
      </c>
      <c r="Z166" s="245">
        <f t="shared" si="17"/>
        <v>2581.8728537202182</v>
      </c>
      <c r="AA166" s="244">
        <f t="shared" si="18"/>
        <v>1.4343738076223436E-2</v>
      </c>
      <c r="AC166" s="244">
        <f>IF(Y166-'2000'!Y147=0,AA166-'2000'!AA147,"ERRR!")</f>
        <v>1.1104029364653618E-2</v>
      </c>
      <c r="AD166" s="268"/>
      <c r="AF166" s="244"/>
    </row>
    <row r="167" spans="2:32" ht="12.75">
      <c r="B167" s="131">
        <v>190000</v>
      </c>
      <c r="C167" s="245">
        <v>9201.75</v>
      </c>
      <c r="D167" s="245">
        <v>6100.1687408491925</v>
      </c>
      <c r="E167" s="245">
        <v>4716.75</v>
      </c>
      <c r="F167" s="245">
        <v>3423</v>
      </c>
      <c r="G167" s="245">
        <v>2188</v>
      </c>
      <c r="H167" s="245">
        <v>953</v>
      </c>
      <c r="I167" s="245">
        <v>483</v>
      </c>
      <c r="J167" s="245">
        <v>198</v>
      </c>
      <c r="K167" s="245">
        <v>-87</v>
      </c>
      <c r="L167" s="245">
        <v>-372</v>
      </c>
      <c r="M167" s="245">
        <v>-376.5</v>
      </c>
      <c r="N167" s="2"/>
      <c r="O167" s="2"/>
      <c r="P167" s="2"/>
      <c r="Q167" s="2"/>
      <c r="R167" s="2"/>
      <c r="Y167" s="264">
        <f t="shared" si="16"/>
        <v>190000</v>
      </c>
      <c r="Z167" s="245">
        <f t="shared" si="17"/>
        <v>2402.5607946226537</v>
      </c>
      <c r="AA167" s="244">
        <f t="shared" si="18"/>
        <v>1.2645056813803441E-2</v>
      </c>
      <c r="AC167" s="244">
        <f>IF(Y167-'2000'!Y148=0,AA167-'2000'!AA148,"ERRR!")</f>
        <v>1.0596094915807193E-2</v>
      </c>
      <c r="AD167" s="268"/>
      <c r="AF167" s="244"/>
    </row>
    <row r="168" spans="2:32" s="26" customFormat="1" ht="12.75">
      <c r="B168" s="133">
        <v>200000</v>
      </c>
      <c r="C168" s="245">
        <v>9201.75</v>
      </c>
      <c r="D168" s="245">
        <v>5998.2360907759867</v>
      </c>
      <c r="E168" s="245">
        <v>4536.75</v>
      </c>
      <c r="F168" s="245">
        <v>3228</v>
      </c>
      <c r="G168" s="245">
        <v>1928</v>
      </c>
      <c r="H168" s="245">
        <v>693</v>
      </c>
      <c r="I168" s="245">
        <v>393</v>
      </c>
      <c r="J168" s="245">
        <v>93</v>
      </c>
      <c r="K168" s="245">
        <v>-207</v>
      </c>
      <c r="L168" s="245">
        <v>-507</v>
      </c>
      <c r="M168" s="245">
        <v>-676.5</v>
      </c>
      <c r="N168" s="1"/>
      <c r="O168" s="1"/>
      <c r="P168" s="1"/>
      <c r="Q168" s="1"/>
      <c r="R168" s="1"/>
      <c r="Y168" s="264">
        <f t="shared" si="16"/>
        <v>200000</v>
      </c>
      <c r="Z168" s="245">
        <f t="shared" si="17"/>
        <v>2243.7487355250896</v>
      </c>
      <c r="AA168" s="244">
        <f t="shared" si="18"/>
        <v>1.1218743677625449E-2</v>
      </c>
      <c r="AC168" s="244">
        <f>IF(Y168-'2000'!Y149=0,AA168-'2000'!AA149,"ERRR!")</f>
        <v>1.0122257548209041E-2</v>
      </c>
      <c r="AD168" s="268"/>
      <c r="AF168" s="244"/>
    </row>
    <row r="169" spans="2:32" s="128" customFormat="1" ht="12.75">
      <c r="B169" s="134">
        <v>210000</v>
      </c>
      <c r="C169" s="245">
        <v>9396.75</v>
      </c>
      <c r="D169" s="245">
        <v>5896.3034407027808</v>
      </c>
      <c r="E169" s="245">
        <v>4398</v>
      </c>
      <c r="F169" s="245">
        <v>3033</v>
      </c>
      <c r="G169" s="245">
        <v>1668</v>
      </c>
      <c r="H169" s="245">
        <v>618</v>
      </c>
      <c r="I169" s="245">
        <v>303</v>
      </c>
      <c r="J169" s="245">
        <v>-12</v>
      </c>
      <c r="K169" s="245">
        <v>-327</v>
      </c>
      <c r="L169" s="245">
        <v>-642</v>
      </c>
      <c r="M169" s="245">
        <v>-937.5</v>
      </c>
      <c r="N169" s="130"/>
      <c r="O169" s="130"/>
      <c r="P169" s="130"/>
      <c r="Q169" s="130"/>
      <c r="R169" s="130"/>
      <c r="Y169" s="264">
        <f t="shared" si="16"/>
        <v>210000</v>
      </c>
      <c r="Z169" s="245">
        <f t="shared" si="17"/>
        <v>2126.7775855184345</v>
      </c>
      <c r="AA169" s="244">
        <f t="shared" si="18"/>
        <v>1.0127512311992545E-2</v>
      </c>
      <c r="AC169" s="244">
        <f>IF(Y169-'2000'!Y150=0,AA169-'2000'!AA150,"ERRR!")</f>
        <v>9.669578717784743E-3</v>
      </c>
      <c r="AD169" s="268"/>
      <c r="AF169" s="244"/>
    </row>
    <row r="170" spans="2:32" ht="12.75">
      <c r="B170" s="131">
        <v>220000</v>
      </c>
      <c r="C170" s="245">
        <v>9896.75</v>
      </c>
      <c r="D170" s="245">
        <v>5974.3707906295749</v>
      </c>
      <c r="E170" s="245">
        <v>4268</v>
      </c>
      <c r="F170" s="245">
        <v>2838</v>
      </c>
      <c r="G170" s="245">
        <v>1408</v>
      </c>
      <c r="H170" s="245">
        <v>543</v>
      </c>
      <c r="I170" s="245">
        <v>213</v>
      </c>
      <c r="J170" s="245">
        <v>-117</v>
      </c>
      <c r="K170" s="245">
        <v>-447</v>
      </c>
      <c r="L170" s="245">
        <v>-777</v>
      </c>
      <c r="M170" s="245">
        <v>-937.5</v>
      </c>
      <c r="N170" s="2"/>
      <c r="O170" s="2"/>
      <c r="P170" s="2"/>
      <c r="Q170" s="2"/>
      <c r="R170" s="2"/>
      <c r="Y170" s="264">
        <f t="shared" si="16"/>
        <v>220000</v>
      </c>
      <c r="Z170" s="245">
        <f t="shared" si="17"/>
        <v>2078.4200718754159</v>
      </c>
      <c r="AA170" s="244">
        <f t="shared" si="18"/>
        <v>9.4473639630700719E-3</v>
      </c>
      <c r="AC170" s="244">
        <f>IF(Y170-'2000'!Y151=0,AA170-'2000'!AA151,"ERRR!")</f>
        <v>9.2615773016965428E-3</v>
      </c>
      <c r="AD170" s="268"/>
      <c r="AF170" s="244"/>
    </row>
    <row r="171" spans="2:32" ht="12.75">
      <c r="B171" s="131">
        <v>230000</v>
      </c>
      <c r="C171" s="245">
        <v>10396.75</v>
      </c>
      <c r="D171" s="245">
        <v>6397.438140556369</v>
      </c>
      <c r="E171" s="245">
        <v>4183</v>
      </c>
      <c r="F171" s="245">
        <v>2643</v>
      </c>
      <c r="G171" s="245">
        <v>1148</v>
      </c>
      <c r="H171" s="245">
        <v>468</v>
      </c>
      <c r="I171" s="245">
        <v>123</v>
      </c>
      <c r="J171" s="245">
        <v>-222</v>
      </c>
      <c r="K171" s="245">
        <v>-567</v>
      </c>
      <c r="L171" s="245">
        <v>-912</v>
      </c>
      <c r="M171" s="245">
        <v>-937.5</v>
      </c>
      <c r="N171" s="2"/>
      <c r="O171" s="2"/>
      <c r="P171" s="2"/>
      <c r="Q171" s="2"/>
      <c r="R171" s="2"/>
      <c r="Y171" s="264">
        <f t="shared" si="16"/>
        <v>230000</v>
      </c>
      <c r="Z171" s="245">
        <f t="shared" si="17"/>
        <v>2065.5171036869428</v>
      </c>
      <c r="AA171" s="244">
        <f t="shared" si="18"/>
        <v>8.9805091464649697E-3</v>
      </c>
      <c r="AC171" s="244">
        <f>IF(Y171-'2000'!Y152=0,AA171-'2000'!AA152,"ERRR!")</f>
        <v>8.8908566411575081E-3</v>
      </c>
      <c r="AD171" s="268"/>
      <c r="AF171" s="244"/>
    </row>
    <row r="172" spans="2:32" ht="12.75">
      <c r="B172" s="131">
        <v>240000</v>
      </c>
      <c r="C172" s="245">
        <v>10896.75</v>
      </c>
      <c r="D172" s="245">
        <v>6820.5054904831632</v>
      </c>
      <c r="E172" s="245">
        <v>4503</v>
      </c>
      <c r="F172" s="245">
        <v>2448</v>
      </c>
      <c r="G172" s="245">
        <v>888</v>
      </c>
      <c r="H172" s="245">
        <v>393</v>
      </c>
      <c r="I172" s="245">
        <v>33</v>
      </c>
      <c r="J172" s="245">
        <v>-327</v>
      </c>
      <c r="K172" s="245">
        <v>-687</v>
      </c>
      <c r="L172" s="245">
        <v>-937.5</v>
      </c>
      <c r="M172" s="245">
        <v>-937.5</v>
      </c>
      <c r="N172" s="2"/>
      <c r="O172" s="2"/>
      <c r="P172" s="2"/>
      <c r="Q172" s="2"/>
      <c r="R172" s="2"/>
      <c r="Y172" s="264">
        <f t="shared" si="16"/>
        <v>240000</v>
      </c>
      <c r="Z172" s="245">
        <f t="shared" si="17"/>
        <v>2099.3868627711968</v>
      </c>
      <c r="AA172" s="244">
        <f t="shared" si="18"/>
        <v>8.7474452615466537E-3</v>
      </c>
      <c r="AC172" s="244">
        <f>IF(Y172-'2000'!Y153=0,AA172-'2000'!AA153,"ERRR!")</f>
        <v>8.5620180053603608E-3</v>
      </c>
      <c r="AD172" s="268"/>
      <c r="AF172" s="244"/>
    </row>
    <row r="173" spans="2:32" s="26" customFormat="1" ht="12.75">
      <c r="B173" s="133">
        <v>250000</v>
      </c>
      <c r="C173" s="245">
        <v>11396.75</v>
      </c>
      <c r="D173" s="245">
        <v>7243.5728404099573</v>
      </c>
      <c r="E173" s="245">
        <v>4823</v>
      </c>
      <c r="F173" s="245">
        <v>2573</v>
      </c>
      <c r="G173" s="245">
        <v>693</v>
      </c>
      <c r="H173" s="245">
        <v>318</v>
      </c>
      <c r="I173" s="245">
        <v>-57</v>
      </c>
      <c r="J173" s="245">
        <v>-432</v>
      </c>
      <c r="K173" s="245">
        <v>-807</v>
      </c>
      <c r="L173" s="245">
        <v>-937.5</v>
      </c>
      <c r="M173" s="245">
        <v>-937.5</v>
      </c>
      <c r="N173" s="1"/>
      <c r="O173" s="1"/>
      <c r="P173" s="1"/>
      <c r="Q173" s="1"/>
      <c r="R173" s="1"/>
      <c r="Y173" s="264">
        <f t="shared" si="16"/>
        <v>250000</v>
      </c>
      <c r="Z173" s="245">
        <f t="shared" si="17"/>
        <v>2170.5748036736327</v>
      </c>
      <c r="AA173" s="244">
        <f t="shared" si="18"/>
        <v>8.6822992146945305E-3</v>
      </c>
      <c r="AC173" s="244">
        <f>IF(Y173-'2000'!Y154=0,AA173-'2000'!AA154,"ERRR!")</f>
        <v>8.2302457331542584E-3</v>
      </c>
      <c r="AD173" s="268"/>
      <c r="AF173" s="244"/>
    </row>
    <row r="174" spans="2:32" ht="12.75">
      <c r="B174" s="131">
        <v>260000</v>
      </c>
      <c r="C174" s="245">
        <v>11859.25</v>
      </c>
      <c r="D174" s="245">
        <v>7629.1401903367514</v>
      </c>
      <c r="E174" s="245">
        <v>5105.5</v>
      </c>
      <c r="F174" s="245">
        <v>2765.5</v>
      </c>
      <c r="G174" s="245">
        <v>690.5</v>
      </c>
      <c r="H174" s="245">
        <v>205.5</v>
      </c>
      <c r="I174" s="245">
        <v>-184.5</v>
      </c>
      <c r="J174" s="245">
        <v>-574.5</v>
      </c>
      <c r="K174" s="245">
        <v>-964.5</v>
      </c>
      <c r="L174" s="245">
        <v>-975</v>
      </c>
      <c r="M174" s="245">
        <v>-975</v>
      </c>
      <c r="N174" s="2"/>
      <c r="O174" s="2"/>
      <c r="P174" s="2"/>
      <c r="Q174" s="2"/>
      <c r="R174" s="2"/>
      <c r="Y174" s="264">
        <f t="shared" si="16"/>
        <v>260000</v>
      </c>
      <c r="Z174" s="245">
        <f t="shared" si="17"/>
        <v>2234.7172900306136</v>
      </c>
      <c r="AA174" s="244">
        <f t="shared" si="18"/>
        <v>8.5950665001177443E-3</v>
      </c>
      <c r="AC174" s="244"/>
      <c r="AD174" s="268"/>
    </row>
    <row r="175" spans="2:32" ht="12.75">
      <c r="B175" s="131">
        <v>270000</v>
      </c>
      <c r="C175" s="245">
        <v>11859.25</v>
      </c>
      <c r="D175" s="245">
        <v>7552.2075402635455</v>
      </c>
      <c r="E175" s="245">
        <v>4925.5</v>
      </c>
      <c r="F175" s="245">
        <v>2495.5</v>
      </c>
      <c r="G175" s="245">
        <v>530.5</v>
      </c>
      <c r="H175" s="245">
        <v>-369.5</v>
      </c>
      <c r="I175" s="245">
        <v>-774.5</v>
      </c>
      <c r="J175" s="245">
        <v>-1179.5</v>
      </c>
      <c r="K175" s="245">
        <v>-1475</v>
      </c>
      <c r="L175" s="245">
        <v>-1475</v>
      </c>
      <c r="M175" s="245">
        <v>-1475</v>
      </c>
      <c r="N175" s="2"/>
      <c r="O175" s="2"/>
      <c r="P175" s="2"/>
      <c r="Q175" s="2"/>
      <c r="R175" s="2"/>
      <c r="Y175" s="264">
        <f t="shared" si="16"/>
        <v>270000</v>
      </c>
      <c r="Z175" s="245">
        <f t="shared" si="17"/>
        <v>1874.0415945694133</v>
      </c>
      <c r="AA175" s="244">
        <f t="shared" si="18"/>
        <v>6.9408947947015307E-3</v>
      </c>
      <c r="AC175" s="267"/>
    </row>
    <row r="176" spans="2:32" ht="12.75">
      <c r="B176" s="131">
        <v>280000</v>
      </c>
      <c r="C176" s="245">
        <v>11859.25</v>
      </c>
      <c r="D176" s="245">
        <v>7475.2748901903396</v>
      </c>
      <c r="E176" s="245">
        <v>4745.5</v>
      </c>
      <c r="F176" s="245">
        <v>2225.5</v>
      </c>
      <c r="G176" s="245">
        <v>370.5</v>
      </c>
      <c r="H176" s="245">
        <v>-749.5</v>
      </c>
      <c r="I176" s="245">
        <v>-1364.5</v>
      </c>
      <c r="J176" s="245">
        <v>-1784.5</v>
      </c>
      <c r="K176" s="245">
        <v>-1975</v>
      </c>
      <c r="L176" s="245">
        <v>-1975</v>
      </c>
      <c r="M176" s="245">
        <v>-1975</v>
      </c>
      <c r="N176" s="2"/>
      <c r="O176" s="2"/>
      <c r="P176" s="2"/>
      <c r="Q176" s="2"/>
      <c r="R176" s="2"/>
      <c r="Y176" s="264">
        <f t="shared" si="16"/>
        <v>280000</v>
      </c>
      <c r="Z176" s="245">
        <f t="shared" si="17"/>
        <v>1532.047717290031</v>
      </c>
      <c r="AA176" s="244">
        <f t="shared" si="18"/>
        <v>5.4715989903215394E-3</v>
      </c>
    </row>
    <row r="177" spans="2:27" ht="12.75">
      <c r="B177" s="131">
        <v>290000</v>
      </c>
      <c r="C177" s="245">
        <v>11859.25</v>
      </c>
      <c r="D177" s="245">
        <v>7398.3422401171265</v>
      </c>
      <c r="E177" s="245">
        <v>4565.5</v>
      </c>
      <c r="F177" s="245">
        <v>1955.5</v>
      </c>
      <c r="G177" s="245">
        <v>210.5</v>
      </c>
      <c r="H177" s="245">
        <v>-949.5</v>
      </c>
      <c r="I177" s="245">
        <v>-1954.5</v>
      </c>
      <c r="J177" s="245">
        <v>-2389.5</v>
      </c>
      <c r="K177" s="245">
        <v>-2475</v>
      </c>
      <c r="L177" s="245">
        <v>-2475</v>
      </c>
      <c r="M177" s="245">
        <v>-2475</v>
      </c>
      <c r="N177" s="2"/>
      <c r="O177" s="2"/>
      <c r="P177" s="2"/>
      <c r="Q177" s="2"/>
      <c r="R177" s="2"/>
      <c r="Y177" s="264">
        <f t="shared" si="16"/>
        <v>290000</v>
      </c>
      <c r="Z177" s="245">
        <f t="shared" si="17"/>
        <v>1206.4174763742842</v>
      </c>
      <c r="AA177" s="244">
        <f t="shared" si="18"/>
        <v>4.1600602633596008E-3</v>
      </c>
    </row>
    <row r="178" spans="2:27" s="26" customFormat="1" ht="12.75">
      <c r="B178" s="133">
        <v>300000</v>
      </c>
      <c r="C178" s="245">
        <v>11859.25</v>
      </c>
      <c r="D178" s="245">
        <v>7321.4095900439279</v>
      </c>
      <c r="E178" s="245">
        <v>4385.5</v>
      </c>
      <c r="F178" s="245">
        <v>1685.5</v>
      </c>
      <c r="G178" s="245">
        <v>50.5</v>
      </c>
      <c r="H178" s="245">
        <v>-1149.5</v>
      </c>
      <c r="I178" s="245">
        <v>-2349.5</v>
      </c>
      <c r="J178" s="245">
        <v>-2975</v>
      </c>
      <c r="K178" s="245">
        <v>-2975</v>
      </c>
      <c r="L178" s="245">
        <v>-2975</v>
      </c>
      <c r="M178" s="245">
        <v>-2975</v>
      </c>
      <c r="N178" s="1"/>
      <c r="O178" s="1"/>
      <c r="P178" s="1"/>
      <c r="Q178" s="1"/>
      <c r="R178" s="1"/>
      <c r="Y178" s="264">
        <f t="shared" si="16"/>
        <v>300000</v>
      </c>
      <c r="Z178" s="245">
        <f t="shared" si="17"/>
        <v>900.28723545853893</v>
      </c>
      <c r="AA178" s="244">
        <f t="shared" si="18"/>
        <v>3.0009574515284629E-3</v>
      </c>
    </row>
    <row r="179" spans="2:27" ht="12.75">
      <c r="B179" s="131">
        <v>350000</v>
      </c>
      <c r="C179" s="245">
        <v>11859.25</v>
      </c>
      <c r="D179" s="245">
        <v>6769.25</v>
      </c>
      <c r="E179" s="245">
        <v>3485.5</v>
      </c>
      <c r="F179" s="245">
        <v>650.5</v>
      </c>
      <c r="G179" s="245">
        <v>-749.5</v>
      </c>
      <c r="H179" s="245">
        <v>-2149.5</v>
      </c>
      <c r="I179" s="245">
        <v>-3530</v>
      </c>
      <c r="J179" s="245">
        <v>-4405</v>
      </c>
      <c r="K179" s="245">
        <v>-5280</v>
      </c>
      <c r="L179" s="245">
        <v>-5475</v>
      </c>
      <c r="M179" s="245">
        <v>-5475</v>
      </c>
      <c r="N179" s="2"/>
      <c r="O179" s="2"/>
      <c r="P179" s="2"/>
      <c r="Q179" s="2"/>
      <c r="R179" s="2"/>
      <c r="Y179" s="264">
        <f t="shared" si="16"/>
        <v>350000</v>
      </c>
      <c r="Z179" s="245">
        <f t="shared" si="17"/>
        <v>-390.86363636363637</v>
      </c>
      <c r="AA179" s="244">
        <f t="shared" si="18"/>
        <v>-1.1167532467532468E-3</v>
      </c>
    </row>
    <row r="180" spans="2:27" ht="12.75">
      <c r="B180" s="131">
        <v>400000</v>
      </c>
      <c r="C180" s="245">
        <v>11859.25</v>
      </c>
      <c r="D180" s="245">
        <v>6194.25</v>
      </c>
      <c r="E180" s="245">
        <v>2585.5</v>
      </c>
      <c r="F180" s="245">
        <v>50.5</v>
      </c>
      <c r="G180" s="245">
        <v>-1549.5</v>
      </c>
      <c r="H180" s="245">
        <v>-3149.5</v>
      </c>
      <c r="I180" s="245">
        <v>-4280</v>
      </c>
      <c r="J180" s="245">
        <v>-5280</v>
      </c>
      <c r="K180" s="245">
        <v>-6280</v>
      </c>
      <c r="L180" s="245">
        <v>-7280</v>
      </c>
      <c r="M180" s="245">
        <v>-7975</v>
      </c>
      <c r="N180" s="2"/>
      <c r="O180" s="2"/>
      <c r="P180" s="2"/>
      <c r="Q180" s="2"/>
      <c r="R180" s="2"/>
      <c r="Y180" s="264">
        <f t="shared" si="16"/>
        <v>400000</v>
      </c>
      <c r="Z180" s="245">
        <f t="shared" si="17"/>
        <v>-1373.1363636363637</v>
      </c>
      <c r="AA180" s="244">
        <f t="shared" si="18"/>
        <v>-3.4328409090909093E-3</v>
      </c>
    </row>
    <row r="181" spans="2:27" ht="12.75">
      <c r="B181" s="131">
        <v>450000</v>
      </c>
      <c r="C181" s="245">
        <v>12654.149999999994</v>
      </c>
      <c r="D181" s="245">
        <v>5660.5</v>
      </c>
      <c r="E181" s="245">
        <v>1610.5</v>
      </c>
      <c r="F181" s="245">
        <v>-624.5</v>
      </c>
      <c r="G181" s="245">
        <v>-2424.5</v>
      </c>
      <c r="H181" s="245">
        <v>-3980</v>
      </c>
      <c r="I181" s="245">
        <v>-5105</v>
      </c>
      <c r="J181" s="245">
        <v>-6230</v>
      </c>
      <c r="K181" s="245">
        <v>-7355</v>
      </c>
      <c r="L181" s="245">
        <v>-8480</v>
      </c>
      <c r="M181" s="245">
        <v>-8660</v>
      </c>
      <c r="N181" s="2"/>
      <c r="O181" s="2"/>
      <c r="P181" s="2"/>
      <c r="Q181" s="2"/>
      <c r="R181" s="2"/>
      <c r="Y181" s="264">
        <f t="shared" si="16"/>
        <v>450000</v>
      </c>
      <c r="Z181" s="245">
        <f t="shared" si="17"/>
        <v>-2084.8954545454549</v>
      </c>
      <c r="AA181" s="244">
        <f t="shared" si="18"/>
        <v>-4.6331010101010109E-3</v>
      </c>
    </row>
    <row r="182" spans="2:27" s="26" customFormat="1" ht="12.75">
      <c r="B182" s="133">
        <v>500000</v>
      </c>
      <c r="C182" s="245">
        <v>14954.149999999994</v>
      </c>
      <c r="D182" s="245">
        <v>6730.3999999999942</v>
      </c>
      <c r="E182" s="245">
        <v>645.39999999999418</v>
      </c>
      <c r="F182" s="245">
        <v>-2224.5</v>
      </c>
      <c r="G182" s="245">
        <v>-4224.5</v>
      </c>
      <c r="H182" s="245">
        <v>-5605</v>
      </c>
      <c r="I182" s="245">
        <v>-6855</v>
      </c>
      <c r="J182" s="245">
        <v>-8105</v>
      </c>
      <c r="K182" s="245">
        <v>-9355</v>
      </c>
      <c r="L182" s="245">
        <v>-9660</v>
      </c>
      <c r="M182" s="245">
        <v>-9660</v>
      </c>
      <c r="N182" s="1"/>
      <c r="O182" s="1"/>
      <c r="P182" s="1"/>
      <c r="Q182" s="1"/>
      <c r="R182" s="1"/>
      <c r="Y182" s="264">
        <f t="shared" si="16"/>
        <v>500000</v>
      </c>
      <c r="Z182" s="245">
        <f t="shared" si="17"/>
        <v>-3032.6409090909106</v>
      </c>
      <c r="AA182" s="244">
        <f t="shared" si="18"/>
        <v>-6.0652818181818214E-3</v>
      </c>
    </row>
    <row r="183" spans="2:27" ht="12.75">
      <c r="B183" s="131">
        <v>550000</v>
      </c>
      <c r="C183" s="245">
        <v>15013.949999999983</v>
      </c>
      <c r="D183" s="245">
        <v>6175.1999999999825</v>
      </c>
      <c r="E183" s="245">
        <v>-24.800000000017462</v>
      </c>
      <c r="F183" s="245">
        <v>-4039.8000000000175</v>
      </c>
      <c r="G183" s="245">
        <v>-7885.3000000000175</v>
      </c>
      <c r="H183" s="245">
        <v>-9470.2000000000116</v>
      </c>
      <c r="I183" s="245">
        <v>-10845.200000000012</v>
      </c>
      <c r="J183" s="245">
        <v>-12220.200000000012</v>
      </c>
      <c r="K183" s="245">
        <v>-12900.200000000012</v>
      </c>
      <c r="L183" s="245">
        <v>-12900.200000000012</v>
      </c>
      <c r="M183" s="245">
        <v>-12900.200000000012</v>
      </c>
      <c r="N183" s="2"/>
      <c r="O183" s="2"/>
      <c r="P183" s="2"/>
      <c r="Q183" s="2"/>
      <c r="R183" s="2"/>
      <c r="Y183" s="264">
        <f t="shared" si="16"/>
        <v>550000</v>
      </c>
      <c r="Z183" s="245">
        <f t="shared" si="17"/>
        <v>-5636.0863636363783</v>
      </c>
      <c r="AA183" s="244">
        <f t="shared" si="18"/>
        <v>-1.0247429752066143E-2</v>
      </c>
    </row>
    <row r="184" spans="2:27" ht="12.75">
      <c r="B184" s="131">
        <v>600000</v>
      </c>
      <c r="C184" s="245">
        <v>15013.949999999983</v>
      </c>
      <c r="D184" s="245">
        <v>5560.1999999999825</v>
      </c>
      <c r="E184" s="245">
        <v>-754.80000000001746</v>
      </c>
      <c r="F184" s="245">
        <v>-5134.8000000000175</v>
      </c>
      <c r="G184" s="245">
        <v>-9045.3000000000175</v>
      </c>
      <c r="H184" s="245">
        <v>-12525.300000000017</v>
      </c>
      <c r="I184" s="245">
        <v>-14895.200000000012</v>
      </c>
      <c r="J184" s="245">
        <v>-16200.200000000012</v>
      </c>
      <c r="K184" s="245">
        <v>-16200.200000000012</v>
      </c>
      <c r="L184" s="245">
        <v>-16200.200000000012</v>
      </c>
      <c r="M184" s="245">
        <v>-16200.200000000012</v>
      </c>
      <c r="N184" s="2"/>
      <c r="O184" s="2"/>
      <c r="P184" s="2"/>
      <c r="Q184" s="2"/>
      <c r="R184" s="2"/>
      <c r="Y184" s="264">
        <f t="shared" si="16"/>
        <v>600000</v>
      </c>
      <c r="Z184" s="245">
        <f t="shared" si="17"/>
        <v>-7871.0954545454697</v>
      </c>
      <c r="AA184" s="244">
        <f t="shared" si="18"/>
        <v>-1.3118492424242449E-2</v>
      </c>
    </row>
    <row r="185" spans="2:27" ht="12.75">
      <c r="B185" s="131">
        <v>650000</v>
      </c>
      <c r="C185" s="245">
        <v>15013.950000000012</v>
      </c>
      <c r="D185" s="245">
        <v>4945.2000000000116</v>
      </c>
      <c r="E185" s="245">
        <v>-1484.8000000000175</v>
      </c>
      <c r="F185" s="245">
        <v>-6229.8000000000175</v>
      </c>
      <c r="G185" s="245">
        <v>-10205.300000000017</v>
      </c>
      <c r="H185" s="245">
        <v>-13975.300000000017</v>
      </c>
      <c r="I185" s="245">
        <v>-17745.300000000017</v>
      </c>
      <c r="J185" s="245">
        <v>-19500.200000000012</v>
      </c>
      <c r="K185" s="245">
        <v>-19500.200000000012</v>
      </c>
      <c r="L185" s="245">
        <v>-19500.200000000012</v>
      </c>
      <c r="M185" s="245">
        <v>-19500.200000000012</v>
      </c>
      <c r="N185" s="2"/>
      <c r="O185" s="2"/>
      <c r="P185" s="2"/>
      <c r="Q185" s="2"/>
      <c r="R185" s="2"/>
      <c r="Y185" s="264">
        <f t="shared" si="16"/>
        <v>650000</v>
      </c>
      <c r="Z185" s="245">
        <f t="shared" si="17"/>
        <v>-9789.2863636363745</v>
      </c>
      <c r="AA185" s="244">
        <f t="shared" si="18"/>
        <v>-1.5060440559440577E-2</v>
      </c>
    </row>
    <row r="186" spans="2:27" ht="12.75">
      <c r="B186" s="131">
        <v>700000</v>
      </c>
      <c r="C186" s="245">
        <v>15013.950000000012</v>
      </c>
      <c r="D186" s="245">
        <v>4330.2000000000116</v>
      </c>
      <c r="E186" s="245">
        <v>-2214.7999999999884</v>
      </c>
      <c r="F186" s="245">
        <v>-7305.3000000000175</v>
      </c>
      <c r="G186" s="245">
        <v>-11365.300000000017</v>
      </c>
      <c r="H186" s="245">
        <v>-15425.300000000017</v>
      </c>
      <c r="I186" s="245">
        <v>-19290.300000000017</v>
      </c>
      <c r="J186" s="245">
        <v>-21600.300000000017</v>
      </c>
      <c r="K186" s="245">
        <v>-22800.200000000012</v>
      </c>
      <c r="L186" s="245">
        <v>-22800.200000000012</v>
      </c>
      <c r="M186" s="245">
        <v>-22800.200000000012</v>
      </c>
      <c r="N186" s="2"/>
      <c r="O186" s="2"/>
      <c r="P186" s="2"/>
      <c r="Q186" s="2"/>
      <c r="R186" s="2"/>
      <c r="Y186" s="264">
        <f t="shared" si="16"/>
        <v>700000</v>
      </c>
      <c r="Z186" s="245">
        <f t="shared" si="17"/>
        <v>-11477.977272727281</v>
      </c>
      <c r="AA186" s="244">
        <f t="shared" si="18"/>
        <v>-1.6397110389610402E-2</v>
      </c>
    </row>
    <row r="187" spans="2:27" ht="12.75">
      <c r="B187" s="131">
        <v>800000</v>
      </c>
      <c r="C187" s="245">
        <v>15013.950000000012</v>
      </c>
      <c r="D187" s="245">
        <v>3100.2000000000116</v>
      </c>
      <c r="E187" s="245">
        <v>-3674.7999999999884</v>
      </c>
      <c r="F187" s="245">
        <v>-9045.2999999999884</v>
      </c>
      <c r="G187" s="245">
        <v>-13685.299999999988</v>
      </c>
      <c r="H187" s="245">
        <v>-18325.300000000017</v>
      </c>
      <c r="I187" s="245">
        <v>-21270.300000000017</v>
      </c>
      <c r="J187" s="245">
        <v>-23910.300000000017</v>
      </c>
      <c r="K187" s="245">
        <v>-26550.300000000017</v>
      </c>
      <c r="L187" s="245">
        <v>-29190.300000000017</v>
      </c>
      <c r="M187" s="245">
        <v>-29400.200000000012</v>
      </c>
      <c r="N187" s="2"/>
      <c r="O187" s="2"/>
      <c r="P187" s="2"/>
      <c r="Q187" s="2"/>
      <c r="R187" s="2"/>
      <c r="Y187" s="264">
        <f t="shared" si="16"/>
        <v>800000</v>
      </c>
      <c r="Z187" s="245">
        <f t="shared" si="17"/>
        <v>-14267.086363636367</v>
      </c>
      <c r="AA187" s="244">
        <f t="shared" si="18"/>
        <v>-1.7833857954545458E-2</v>
      </c>
    </row>
    <row r="188" spans="2:27" ht="12.75">
      <c r="B188" s="131">
        <v>900000</v>
      </c>
      <c r="C188" s="245">
        <v>15013.950000000012</v>
      </c>
      <c r="D188" s="245">
        <v>1870.2000000000116</v>
      </c>
      <c r="E188" s="245">
        <v>-5134.7999999999884</v>
      </c>
      <c r="F188" s="245">
        <v>-10785.299999999988</v>
      </c>
      <c r="G188" s="245">
        <v>-16005.299999999988</v>
      </c>
      <c r="H188" s="245">
        <v>-20280.299999999988</v>
      </c>
      <c r="I188" s="245">
        <v>-23250.299999999988</v>
      </c>
      <c r="J188" s="245">
        <v>-26220.299999999988</v>
      </c>
      <c r="K188" s="245">
        <v>-29190.299999999988</v>
      </c>
      <c r="L188" s="245">
        <v>-32160.300000000017</v>
      </c>
      <c r="M188" s="245">
        <v>-34260.400000000023</v>
      </c>
      <c r="N188" s="2"/>
      <c r="O188" s="2"/>
      <c r="P188" s="2"/>
      <c r="Q188" s="2"/>
      <c r="R188" s="2"/>
      <c r="Y188" s="264">
        <f t="shared" si="16"/>
        <v>900000</v>
      </c>
      <c r="Z188" s="245">
        <f t="shared" si="17"/>
        <v>-16400.286363636358</v>
      </c>
      <c r="AA188" s="244">
        <f t="shared" si="18"/>
        <v>-1.8222540404040397E-2</v>
      </c>
    </row>
    <row r="189" spans="2:27" s="26" customFormat="1" ht="12.75">
      <c r="B189" s="133">
        <v>1000000</v>
      </c>
      <c r="C189" s="245">
        <v>15013.950000000012</v>
      </c>
      <c r="D189" s="245">
        <v>705.20000000001164</v>
      </c>
      <c r="E189" s="245">
        <v>-6594.7999999999884</v>
      </c>
      <c r="F189" s="245">
        <v>-12525.299999999988</v>
      </c>
      <c r="G189" s="245">
        <v>-18325.299999999988</v>
      </c>
      <c r="H189" s="245">
        <v>-21930.299999999988</v>
      </c>
      <c r="I189" s="245">
        <v>-25230.299999999988</v>
      </c>
      <c r="J189" s="245">
        <v>-28530.299999999988</v>
      </c>
      <c r="K189" s="245">
        <v>-31830.299999999988</v>
      </c>
      <c r="L189" s="245">
        <v>-34260.400000000023</v>
      </c>
      <c r="M189" s="245">
        <v>-34260.400000000023</v>
      </c>
      <c r="N189" s="1"/>
      <c r="O189" s="1"/>
      <c r="P189" s="1"/>
      <c r="Q189" s="1"/>
      <c r="R189" s="1"/>
      <c r="Y189" s="264">
        <f t="shared" si="16"/>
        <v>1000000</v>
      </c>
      <c r="Z189" s="245">
        <f t="shared" si="17"/>
        <v>-17978.931818181813</v>
      </c>
      <c r="AA189" s="244">
        <f t="shared" si="18"/>
        <v>-1.7978931818181814E-2</v>
      </c>
    </row>
    <row r="190" spans="2:27" ht="12.75">
      <c r="B190" s="131">
        <v>2000000</v>
      </c>
      <c r="C190" s="245">
        <v>15013.949999999953</v>
      </c>
      <c r="D190" s="245">
        <v>-6594.8000000000466</v>
      </c>
      <c r="E190" s="245">
        <v>-18325.300000000047</v>
      </c>
      <c r="F190" s="245">
        <v>-25230.300000000047</v>
      </c>
      <c r="G190" s="245">
        <v>-31830.300000000047</v>
      </c>
      <c r="H190" s="245">
        <v>-34260.400000000023</v>
      </c>
      <c r="I190" s="245">
        <v>-34260.400000000023</v>
      </c>
      <c r="J190" s="245">
        <v>-34260.400000000023</v>
      </c>
      <c r="K190" s="245">
        <v>-34260.400000000023</v>
      </c>
      <c r="L190" s="245">
        <v>-34260.400000000023</v>
      </c>
      <c r="M190" s="245">
        <v>-34260.400000000023</v>
      </c>
      <c r="N190" s="2"/>
      <c r="O190" s="2"/>
      <c r="P190" s="2"/>
      <c r="Q190" s="2"/>
      <c r="R190" s="2"/>
      <c r="Y190" s="264">
        <f t="shared" si="16"/>
        <v>2000000</v>
      </c>
      <c r="Z190" s="245">
        <f t="shared" si="17"/>
        <v>-24775.377272727306</v>
      </c>
      <c r="AA190" s="244">
        <f t="shared" si="18"/>
        <v>-1.2387688636363654E-2</v>
      </c>
    </row>
    <row r="191" spans="2:27" ht="12.75">
      <c r="B191" s="131">
        <v>4000000</v>
      </c>
      <c r="C191" s="245">
        <v>15013.950000000186</v>
      </c>
      <c r="D191" s="245">
        <v>-18325.299999999814</v>
      </c>
      <c r="E191" s="245">
        <v>-31830.299999999814</v>
      </c>
      <c r="F191" s="245">
        <v>-34260.399999999907</v>
      </c>
      <c r="G191" s="245">
        <v>-34260.399999999674</v>
      </c>
      <c r="H191" s="245">
        <v>-34260.40000000014</v>
      </c>
      <c r="I191" s="245">
        <v>-34260.40000000014</v>
      </c>
      <c r="J191" s="245">
        <v>-34260.399999999907</v>
      </c>
      <c r="K191" s="245">
        <v>-34260.399999999907</v>
      </c>
      <c r="L191" s="245">
        <v>-34260.399999999907</v>
      </c>
      <c r="M191" s="245">
        <v>-34260.399999999907</v>
      </c>
      <c r="N191" s="2"/>
      <c r="O191" s="2"/>
      <c r="P191" s="2"/>
      <c r="Q191" s="2"/>
      <c r="R191" s="2"/>
      <c r="Y191" s="264">
        <f t="shared" si="16"/>
        <v>4000000</v>
      </c>
      <c r="Z191" s="245">
        <f t="shared" si="17"/>
        <v>-28111.349999999904</v>
      </c>
      <c r="AA191" s="244">
        <f t="shared" si="18"/>
        <v>-7.0278374999999758E-3</v>
      </c>
    </row>
    <row r="192" spans="2:27" ht="12.75">
      <c r="B192" s="131">
        <v>8000000</v>
      </c>
      <c r="C192" s="245">
        <v>15013.950000000186</v>
      </c>
      <c r="D192" s="245">
        <v>-31830.300000000279</v>
      </c>
      <c r="E192" s="245">
        <v>-34260.400000000373</v>
      </c>
      <c r="F192" s="245">
        <v>-34260.400000000373</v>
      </c>
      <c r="G192" s="245">
        <v>-34260.400000000373</v>
      </c>
      <c r="H192" s="245">
        <v>-34260.400000000373</v>
      </c>
      <c r="I192" s="245">
        <v>-34260.399999999907</v>
      </c>
      <c r="J192" s="245">
        <v>-34260.400000000373</v>
      </c>
      <c r="K192" s="245">
        <v>-34260.399999999907</v>
      </c>
      <c r="L192" s="245">
        <v>-34260.399999999907</v>
      </c>
      <c r="M192" s="245">
        <v>-34260.399999999907</v>
      </c>
      <c r="N192" s="2"/>
      <c r="O192" s="2"/>
      <c r="P192" s="2"/>
      <c r="Q192" s="2"/>
      <c r="R192" s="2"/>
      <c r="Y192" s="264">
        <f t="shared" si="16"/>
        <v>8000000</v>
      </c>
      <c r="Z192" s="245">
        <f t="shared" si="17"/>
        <v>-29559.995454545598</v>
      </c>
      <c r="AA192" s="244">
        <f t="shared" si="18"/>
        <v>-3.6949994318181997E-3</v>
      </c>
    </row>
    <row r="193" spans="1:27" ht="12.75">
      <c r="B193" s="131">
        <v>12000000</v>
      </c>
      <c r="C193" s="245">
        <v>15013.950000000186</v>
      </c>
      <c r="D193" s="245">
        <v>-34260.399999999441</v>
      </c>
      <c r="E193" s="245">
        <v>-34260.399999999441</v>
      </c>
      <c r="F193" s="245">
        <v>-34260.399999999441</v>
      </c>
      <c r="G193" s="245">
        <v>-34260.399999999441</v>
      </c>
      <c r="H193" s="245">
        <v>-34260.399999999441</v>
      </c>
      <c r="I193" s="245">
        <v>-34260.399999999441</v>
      </c>
      <c r="J193" s="245">
        <v>-34260.400000000373</v>
      </c>
      <c r="K193" s="245">
        <v>-34260.400000000373</v>
      </c>
      <c r="L193" s="245">
        <v>-34260.400000000373</v>
      </c>
      <c r="M193" s="245">
        <v>-34260.400000000373</v>
      </c>
      <c r="N193" s="2"/>
      <c r="O193" s="158" t="s">
        <v>250</v>
      </c>
      <c r="P193" s="2"/>
      <c r="Q193" s="2"/>
      <c r="R193" s="2"/>
      <c r="Y193" s="264">
        <f t="shared" si="16"/>
        <v>12000000</v>
      </c>
      <c r="Z193" s="245">
        <f t="shared" si="17"/>
        <v>-29780.91363636345</v>
      </c>
      <c r="AA193" s="244">
        <f t="shared" si="18"/>
        <v>-2.4817428030302876E-3</v>
      </c>
    </row>
    <row r="194" spans="1:27" ht="12.75">
      <c r="B194" s="131">
        <v>16000000</v>
      </c>
      <c r="C194" s="245">
        <v>15013.950000000186</v>
      </c>
      <c r="D194" s="245">
        <v>-34260.399999999441</v>
      </c>
      <c r="E194" s="245">
        <v>-34260.399999999441</v>
      </c>
      <c r="F194" s="245">
        <v>-34260.399999999441</v>
      </c>
      <c r="G194" s="245">
        <v>-34260.399999999441</v>
      </c>
      <c r="H194" s="245">
        <v>-34260.399999999441</v>
      </c>
      <c r="I194" s="245">
        <v>-34260.399999999441</v>
      </c>
      <c r="J194" s="245">
        <v>-34260.399999999441</v>
      </c>
      <c r="K194" s="245">
        <v>-34260.399999999441</v>
      </c>
      <c r="L194" s="245">
        <v>-34260.399999999441</v>
      </c>
      <c r="M194" s="245">
        <v>-34260.399999999441</v>
      </c>
      <c r="N194" s="2"/>
      <c r="O194" s="2"/>
      <c r="P194" s="2"/>
      <c r="Q194" s="2"/>
      <c r="R194" s="2"/>
      <c r="Y194" s="264">
        <f t="shared" si="16"/>
        <v>16000000</v>
      </c>
      <c r="Z194" s="245">
        <f t="shared" si="17"/>
        <v>-29780.913636363111</v>
      </c>
      <c r="AA194" s="244">
        <f t="shared" si="18"/>
        <v>-1.8613071022726944E-3</v>
      </c>
    </row>
    <row r="195" spans="1:27" ht="12.75">
      <c r="B195" s="131">
        <v>20000000</v>
      </c>
      <c r="C195" s="245">
        <v>15013.950000000186</v>
      </c>
      <c r="D195" s="245">
        <v>-34260.399999999441</v>
      </c>
      <c r="E195" s="245">
        <v>-34260.399999999441</v>
      </c>
      <c r="F195" s="245">
        <v>-34260.399999999441</v>
      </c>
      <c r="G195" s="245">
        <v>-34260.399999999441</v>
      </c>
      <c r="H195" s="245">
        <v>-34260.399999999441</v>
      </c>
      <c r="I195" s="245">
        <v>-34260.399999999441</v>
      </c>
      <c r="J195" s="245">
        <v>-34260.399999999441</v>
      </c>
      <c r="K195" s="245">
        <v>-34260.399999999441</v>
      </c>
      <c r="L195" s="245">
        <v>-34260.399999999441</v>
      </c>
      <c r="M195" s="245">
        <v>-34260.399999999441</v>
      </c>
      <c r="N195" s="2"/>
      <c r="O195" s="2"/>
      <c r="P195" s="2"/>
      <c r="Q195" s="2"/>
      <c r="R195" s="2"/>
      <c r="Y195" s="264">
        <f t="shared" si="16"/>
        <v>20000000</v>
      </c>
      <c r="Z195" s="245">
        <f t="shared" si="17"/>
        <v>-29780.913636363111</v>
      </c>
      <c r="AA195" s="244">
        <f t="shared" si="18"/>
        <v>-1.4890456818181556E-3</v>
      </c>
    </row>
    <row r="196" spans="1:27" ht="12.75">
      <c r="B196" s="3" t="s">
        <v>69</v>
      </c>
      <c r="C196" s="2"/>
      <c r="D196" s="2"/>
      <c r="E196" s="196" t="s">
        <v>578</v>
      </c>
      <c r="F196" s="2"/>
      <c r="G196" s="2"/>
      <c r="H196" s="2"/>
      <c r="I196" s="2"/>
      <c r="J196" s="197" t="s">
        <v>579</v>
      </c>
      <c r="K196" s="2"/>
      <c r="L196" s="2"/>
      <c r="M196" s="2"/>
      <c r="N196" s="2"/>
      <c r="O196" s="2"/>
      <c r="P196" s="2"/>
      <c r="Q196" s="2"/>
      <c r="R196" s="2"/>
    </row>
    <row r="197" spans="1:27" ht="12.75">
      <c r="B197" s="3"/>
      <c r="C197" s="2"/>
      <c r="D197" s="2"/>
      <c r="E197" s="165" t="s">
        <v>989</v>
      </c>
      <c r="F197" s="2"/>
      <c r="G197" s="2"/>
      <c r="H197" s="2"/>
      <c r="I197" s="2"/>
      <c r="J197" s="2"/>
      <c r="K197" s="2"/>
      <c r="L197" s="2"/>
      <c r="M197" s="2"/>
      <c r="N197" s="2"/>
      <c r="O197" s="2"/>
      <c r="P197" s="2"/>
      <c r="Q197" s="2"/>
      <c r="R197" s="2"/>
    </row>
    <row r="198" spans="1:27" ht="12.75">
      <c r="A198" s="143"/>
      <c r="B198" s="229"/>
      <c r="C198" s="129"/>
      <c r="D198" s="129"/>
      <c r="E198" s="129"/>
      <c r="F198" s="129"/>
      <c r="G198" s="129"/>
      <c r="H198" s="129"/>
      <c r="I198" s="129"/>
      <c r="J198" s="129"/>
      <c r="K198" s="129"/>
      <c r="L198" s="129"/>
      <c r="M198" s="129"/>
      <c r="N198" s="2"/>
      <c r="O198" s="2"/>
      <c r="P198" s="2"/>
      <c r="Q198" s="2"/>
      <c r="R198" s="2"/>
    </row>
    <row r="199" spans="1:27" ht="12.75">
      <c r="B199" s="3"/>
      <c r="C199" s="2"/>
      <c r="D199" s="2"/>
      <c r="E199" s="22"/>
      <c r="F199" s="2"/>
      <c r="G199" s="2"/>
      <c r="H199" s="2"/>
      <c r="I199" s="2"/>
      <c r="J199" s="2"/>
      <c r="K199" s="2"/>
      <c r="L199" s="2"/>
      <c r="M199" s="2"/>
      <c r="N199" s="2"/>
      <c r="O199" s="2"/>
      <c r="P199" s="2"/>
      <c r="Q199" s="2"/>
      <c r="R199" s="2"/>
    </row>
    <row r="200" spans="1:27" ht="12.75">
      <c r="A200" s="143" t="s">
        <v>922</v>
      </c>
      <c r="B200" s="3"/>
      <c r="C200" s="2"/>
      <c r="D200" s="2"/>
      <c r="E200" s="22"/>
      <c r="F200" s="2"/>
      <c r="G200" s="2"/>
      <c r="H200" s="2"/>
      <c r="I200" s="2"/>
      <c r="J200" s="2"/>
      <c r="K200" s="2"/>
      <c r="L200" s="2"/>
      <c r="M200" s="2"/>
      <c r="N200" s="2"/>
      <c r="O200" s="2"/>
      <c r="P200" s="2"/>
      <c r="Q200" s="2"/>
      <c r="R200" s="2"/>
    </row>
    <row r="201" spans="1:27" ht="12.75">
      <c r="A201" s="35" t="s">
        <v>85</v>
      </c>
      <c r="B201" s="3"/>
      <c r="C201" s="2"/>
      <c r="D201" s="2"/>
      <c r="E201" s="22"/>
      <c r="F201" s="2"/>
      <c r="G201" s="2"/>
      <c r="H201" s="2"/>
      <c r="I201" s="2"/>
      <c r="J201" s="2"/>
      <c r="K201" s="2"/>
      <c r="L201" s="2"/>
      <c r="M201" s="2"/>
      <c r="N201" s="2"/>
      <c r="O201" s="2"/>
      <c r="P201" s="2"/>
      <c r="Q201" s="2"/>
      <c r="R201" s="2"/>
    </row>
    <row r="202" spans="1:27" ht="12.75">
      <c r="A202" s="35" t="s">
        <v>86</v>
      </c>
      <c r="B202" s="3"/>
      <c r="C202" s="2"/>
      <c r="D202" s="2"/>
      <c r="E202" s="22"/>
      <c r="F202" s="2"/>
      <c r="G202" s="2"/>
      <c r="H202" s="2"/>
      <c r="I202" s="2"/>
      <c r="J202" s="2"/>
      <c r="K202" s="2"/>
      <c r="L202" s="2"/>
      <c r="M202" s="2"/>
      <c r="N202" s="2"/>
      <c r="O202" s="2"/>
      <c r="P202" s="2"/>
      <c r="Q202" s="2"/>
      <c r="R202" s="2"/>
    </row>
    <row r="203" spans="1:27" ht="12.75">
      <c r="A203" s="35" t="s">
        <v>89</v>
      </c>
      <c r="B203" s="3"/>
      <c r="C203" s="2"/>
      <c r="D203" s="2"/>
      <c r="E203" s="22"/>
      <c r="F203" s="2"/>
      <c r="G203" s="2"/>
      <c r="H203" s="2"/>
      <c r="I203" s="2"/>
      <c r="J203" s="2"/>
      <c r="K203" s="2"/>
      <c r="L203" s="2"/>
      <c r="M203" s="2"/>
      <c r="N203" s="2"/>
      <c r="O203" s="2"/>
      <c r="P203" s="2"/>
      <c r="Q203" s="2"/>
      <c r="R203" s="2"/>
    </row>
    <row r="204" spans="1:27" ht="12.75">
      <c r="A204" s="35"/>
      <c r="B204" s="3"/>
      <c r="C204" s="2"/>
      <c r="D204" s="2"/>
      <c r="E204" s="22"/>
      <c r="F204" s="2"/>
      <c r="G204" s="2"/>
      <c r="H204" s="2"/>
      <c r="I204" s="298" t="s">
        <v>488</v>
      </c>
      <c r="J204" s="172"/>
      <c r="K204" s="172"/>
      <c r="L204" s="172"/>
      <c r="M204" s="172"/>
      <c r="N204" s="172"/>
      <c r="O204" s="2"/>
      <c r="P204" s="2"/>
      <c r="Q204" s="2"/>
      <c r="R204" s="2"/>
    </row>
    <row r="205" spans="1:27" ht="12.75">
      <c r="A205" s="3"/>
      <c r="B205" s="3" t="s">
        <v>926</v>
      </c>
      <c r="C205" s="2"/>
      <c r="D205" s="22"/>
      <c r="E205" s="2"/>
      <c r="F205" s="2"/>
      <c r="G205" s="22" t="s">
        <v>95</v>
      </c>
      <c r="H205" s="2"/>
      <c r="I205" s="2"/>
      <c r="J205" s="3" t="s">
        <v>892</v>
      </c>
      <c r="K205" s="2"/>
      <c r="L205" s="2"/>
      <c r="M205" s="2"/>
      <c r="N205" s="2"/>
      <c r="O205" s="2"/>
      <c r="P205" s="2"/>
      <c r="Q205" s="2"/>
    </row>
    <row r="206" spans="1:27" ht="12.75">
      <c r="A206" s="3"/>
      <c r="B206" s="3" t="s">
        <v>597</v>
      </c>
      <c r="C206" s="2"/>
      <c r="D206" s="22"/>
      <c r="E206" s="2"/>
      <c r="F206" s="2"/>
      <c r="G206" s="22" t="s">
        <v>109</v>
      </c>
      <c r="H206" s="2"/>
      <c r="I206" s="284" t="s">
        <v>475</v>
      </c>
      <c r="J206" s="22" t="s">
        <v>927</v>
      </c>
      <c r="K206" s="2"/>
      <c r="L206" s="2"/>
      <c r="M206" s="2"/>
      <c r="N206" s="2"/>
      <c r="O206" s="2"/>
      <c r="P206" s="2"/>
      <c r="Q206" s="2"/>
    </row>
    <row r="207" spans="1:27" ht="12.75">
      <c r="A207" s="173" t="s">
        <v>242</v>
      </c>
      <c r="B207" s="3" t="s">
        <v>18</v>
      </c>
      <c r="C207" s="2"/>
      <c r="D207" s="22"/>
      <c r="E207" s="2"/>
      <c r="F207" s="2"/>
      <c r="G207" s="22" t="s">
        <v>96</v>
      </c>
      <c r="H207" s="2"/>
      <c r="I207" s="2"/>
      <c r="J207" s="22" t="s">
        <v>745</v>
      </c>
      <c r="K207" s="2"/>
      <c r="L207" s="2"/>
      <c r="M207" s="2"/>
      <c r="N207" s="2"/>
      <c r="O207" s="2"/>
      <c r="P207" s="2"/>
      <c r="Q207" s="2"/>
    </row>
    <row r="208" spans="1:27" ht="12.75">
      <c r="A208" s="173" t="s">
        <v>249</v>
      </c>
      <c r="B208" s="117" t="s">
        <v>19</v>
      </c>
      <c r="C208" s="107"/>
      <c r="D208" s="107"/>
      <c r="E208" s="107"/>
      <c r="F208" s="107"/>
      <c r="G208" s="123" t="s">
        <v>21</v>
      </c>
      <c r="H208" s="2"/>
      <c r="I208" s="2"/>
      <c r="J208" s="22" t="s">
        <v>93</v>
      </c>
      <c r="K208" s="2"/>
      <c r="L208" s="2"/>
      <c r="M208" s="2"/>
      <c r="N208" s="2"/>
      <c r="O208" s="2"/>
      <c r="P208" s="2"/>
      <c r="Q208" s="2"/>
    </row>
    <row r="209" spans="1:18" ht="12.75">
      <c r="A209" s="174">
        <f>InflateFactr</f>
        <v>1</v>
      </c>
      <c r="B209" s="117"/>
      <c r="C209" s="107"/>
      <c r="D209" s="107"/>
      <c r="E209" s="107"/>
      <c r="F209" s="107"/>
      <c r="G209" s="107"/>
      <c r="H209" s="2"/>
      <c r="I209" s="2"/>
      <c r="K209" s="2"/>
      <c r="L209" s="2"/>
      <c r="M209" s="2"/>
      <c r="N209" s="2"/>
      <c r="O209" s="2"/>
      <c r="P209" s="2"/>
      <c r="Q209" s="2"/>
    </row>
    <row r="210" spans="1:18" ht="12.75">
      <c r="A210" s="160" t="s">
        <v>251</v>
      </c>
      <c r="B210" s="118" t="s">
        <v>92</v>
      </c>
      <c r="C210" s="119"/>
      <c r="D210" s="119"/>
      <c r="E210" s="119"/>
      <c r="F210" s="119"/>
      <c r="G210" s="119"/>
      <c r="H210" s="284" t="s">
        <v>475</v>
      </c>
      <c r="I210" s="2"/>
      <c r="J210" s="118" t="s">
        <v>92</v>
      </c>
      <c r="K210" s="2"/>
      <c r="L210" s="2"/>
      <c r="M210" s="2"/>
      <c r="N210" s="2"/>
      <c r="O210" s="2"/>
      <c r="P210" s="2"/>
      <c r="Q210" s="2"/>
    </row>
    <row r="211" spans="1:18" ht="12.75">
      <c r="A211" s="3"/>
      <c r="B211" s="120">
        <f>C147</f>
        <v>0</v>
      </c>
      <c r="C211" s="120">
        <f>E147</f>
        <v>0.1</v>
      </c>
      <c r="D211" s="120">
        <f>G147</f>
        <v>0.2</v>
      </c>
      <c r="E211" s="120">
        <f>I147</f>
        <v>0.3</v>
      </c>
      <c r="F211" s="120">
        <f>K147</f>
        <v>0.4</v>
      </c>
      <c r="G211" s="120">
        <f>M147</f>
        <v>0.5</v>
      </c>
      <c r="H211" s="2"/>
      <c r="I211" s="2"/>
      <c r="J211" s="120">
        <v>0</v>
      </c>
      <c r="K211" s="120">
        <v>0.1</v>
      </c>
      <c r="L211" s="120">
        <v>0.2</v>
      </c>
      <c r="M211" s="120">
        <v>0.3</v>
      </c>
      <c r="N211" s="120">
        <v>0.4</v>
      </c>
      <c r="O211" s="120">
        <v>0.5</v>
      </c>
      <c r="P211" s="2"/>
      <c r="Q211" s="2"/>
    </row>
    <row r="212" spans="1:18" ht="12.75">
      <c r="A212" s="121" t="s">
        <v>16</v>
      </c>
      <c r="B212" s="2"/>
      <c r="C212" s="2"/>
      <c r="D212" s="22"/>
      <c r="E212" s="2"/>
      <c r="F212" s="2"/>
      <c r="G212" s="2"/>
      <c r="H212" s="2"/>
      <c r="I212" s="121" t="s">
        <v>201</v>
      </c>
      <c r="J212" s="2"/>
      <c r="K212" s="2"/>
      <c r="L212" s="2"/>
      <c r="M212" s="2"/>
      <c r="N212" s="2"/>
      <c r="O212" s="2"/>
      <c r="P212" s="2"/>
      <c r="Q212" s="2"/>
    </row>
    <row r="213" spans="1:18" ht="12.75">
      <c r="A213" s="121" t="s">
        <v>100</v>
      </c>
      <c r="B213" s="399" t="s">
        <v>22</v>
      </c>
      <c r="C213" s="399"/>
      <c r="D213" s="399"/>
      <c r="E213" s="399"/>
      <c r="F213" s="399"/>
      <c r="G213" s="399"/>
      <c r="H213" s="2"/>
      <c r="I213" s="121" t="s">
        <v>101</v>
      </c>
      <c r="J213" s="399" t="s">
        <v>22</v>
      </c>
      <c r="K213" s="399"/>
      <c r="L213" s="399"/>
      <c r="M213" s="399"/>
      <c r="N213" s="399"/>
      <c r="O213" s="399"/>
      <c r="P213" s="2"/>
      <c r="Q213" s="2"/>
    </row>
    <row r="214" spans="1:18" ht="12.75">
      <c r="A214" s="122">
        <f>B150</f>
        <v>20000</v>
      </c>
      <c r="B214" s="245">
        <f>C150</f>
        <v>1008.4026745913818</v>
      </c>
      <c r="C214" s="245">
        <f>E150</f>
        <v>655.01034420790097</v>
      </c>
      <c r="D214" s="245">
        <f>G150</f>
        <v>301.61801382442025</v>
      </c>
      <c r="E214" s="245">
        <f>I150</f>
        <v>-150.74942636872385</v>
      </c>
      <c r="F214" s="245">
        <f>K150</f>
        <v>-562.84183492545571</v>
      </c>
      <c r="G214" s="245">
        <f>M150</f>
        <v>-733.62514385664167</v>
      </c>
      <c r="H214" s="2"/>
      <c r="I214" s="122">
        <v>20000</v>
      </c>
      <c r="J214" s="245">
        <v>1008.4026745913818</v>
      </c>
      <c r="K214" s="245">
        <v>655.01034420790097</v>
      </c>
      <c r="L214" s="245">
        <v>301.61801382442025</v>
      </c>
      <c r="M214" s="245">
        <v>-150.74942636872385</v>
      </c>
      <c r="N214" s="245">
        <v>-562.84183492545571</v>
      </c>
      <c r="O214" s="245">
        <v>-733.62514385664167</v>
      </c>
      <c r="P214" s="2"/>
      <c r="Q214" s="2"/>
    </row>
    <row r="215" spans="1:18" ht="12.75">
      <c r="A215" s="122">
        <f>B153</f>
        <v>50000</v>
      </c>
      <c r="B215" s="245">
        <f>C153</f>
        <v>2138.75</v>
      </c>
      <c r="C215" s="245">
        <f>E153</f>
        <v>940.26917404129836</v>
      </c>
      <c r="D215" s="245">
        <f>G153</f>
        <v>170.23609077598849</v>
      </c>
      <c r="E215" s="245">
        <f>I153</f>
        <v>235.9095900439238</v>
      </c>
      <c r="F215" s="245">
        <f>K153</f>
        <v>8.75</v>
      </c>
      <c r="G215" s="245">
        <f>M153</f>
        <v>0</v>
      </c>
      <c r="H215" s="2"/>
      <c r="I215" s="122">
        <v>50000</v>
      </c>
      <c r="J215" s="245">
        <v>2138.75</v>
      </c>
      <c r="K215" s="245">
        <v>940.26917404129836</v>
      </c>
      <c r="L215" s="245">
        <v>170.23609077598849</v>
      </c>
      <c r="M215" s="245">
        <v>235.9095900439238</v>
      </c>
      <c r="N215" s="245">
        <v>8.75</v>
      </c>
      <c r="O215" s="245">
        <v>0</v>
      </c>
      <c r="P215" s="2"/>
      <c r="Q215" s="2"/>
    </row>
    <row r="216" spans="1:18" ht="12.75">
      <c r="A216" s="122">
        <f>B156</f>
        <v>80000</v>
      </c>
      <c r="B216" s="245">
        <f>C156</f>
        <v>5138.75</v>
      </c>
      <c r="C216" s="245">
        <f>E156</f>
        <v>2618.75</v>
      </c>
      <c r="D216" s="245">
        <f>G156</f>
        <v>1673.75</v>
      </c>
      <c r="E216" s="245">
        <f>I156</f>
        <v>665</v>
      </c>
      <c r="F216" s="245">
        <f>K156</f>
        <v>0</v>
      </c>
      <c r="G216" s="245">
        <f>M156</f>
        <v>0</v>
      </c>
      <c r="H216" s="2"/>
      <c r="I216" s="122">
        <v>80000</v>
      </c>
      <c r="J216" s="245">
        <v>5138.75</v>
      </c>
      <c r="K216" s="245">
        <v>2618.75</v>
      </c>
      <c r="L216" s="245">
        <v>1673.75</v>
      </c>
      <c r="M216" s="245">
        <v>665</v>
      </c>
      <c r="N216" s="245">
        <v>0</v>
      </c>
      <c r="O216" s="245">
        <v>0</v>
      </c>
      <c r="P216" s="147"/>
      <c r="Q216" s="2"/>
    </row>
    <row r="217" spans="1:18" ht="12.75">
      <c r="A217" s="122">
        <f>B160</f>
        <v>120000</v>
      </c>
      <c r="B217" s="245">
        <f>C160</f>
        <v>7478.25</v>
      </c>
      <c r="C217" s="245">
        <f>E160</f>
        <v>4002.0054904831632</v>
      </c>
      <c r="D217" s="245">
        <f>G160</f>
        <v>2535</v>
      </c>
      <c r="E217" s="245">
        <f>I160</f>
        <v>1335</v>
      </c>
      <c r="F217" s="245">
        <f>K160</f>
        <v>135</v>
      </c>
      <c r="G217" s="245">
        <f>M160</f>
        <v>0</v>
      </c>
      <c r="H217" s="2"/>
      <c r="I217" s="122">
        <v>120000</v>
      </c>
      <c r="J217" s="245">
        <v>7478.25</v>
      </c>
      <c r="K217" s="245">
        <v>4002.0054904831632</v>
      </c>
      <c r="L217" s="245">
        <v>2535</v>
      </c>
      <c r="M217" s="245">
        <v>1335</v>
      </c>
      <c r="N217" s="245">
        <v>135</v>
      </c>
      <c r="O217" s="245">
        <v>0</v>
      </c>
      <c r="P217" s="147"/>
      <c r="Q217" s="2"/>
    </row>
    <row r="218" spans="1:18" ht="12.75">
      <c r="A218" s="122">
        <f>B162</f>
        <v>140000</v>
      </c>
      <c r="B218" s="245">
        <f>C162</f>
        <v>8078.25</v>
      </c>
      <c r="C218" s="245">
        <f>E162</f>
        <v>4394.274890190336</v>
      </c>
      <c r="D218" s="245">
        <f>G162</f>
        <v>2364.5</v>
      </c>
      <c r="E218" s="245">
        <f>I162</f>
        <v>735</v>
      </c>
      <c r="F218" s="245">
        <f>K162</f>
        <v>0</v>
      </c>
      <c r="G218" s="245">
        <f>M162</f>
        <v>0</v>
      </c>
      <c r="H218" s="2"/>
      <c r="I218" s="122">
        <v>140000</v>
      </c>
      <c r="J218" s="245">
        <v>8078.25</v>
      </c>
      <c r="K218" s="245">
        <v>4394.274890190336</v>
      </c>
      <c r="L218" s="245">
        <v>2364.5</v>
      </c>
      <c r="M218" s="245">
        <v>735</v>
      </c>
      <c r="N218" s="245">
        <v>0</v>
      </c>
      <c r="O218" s="245">
        <v>0</v>
      </c>
      <c r="P218" s="2"/>
      <c r="Q218" s="2"/>
    </row>
    <row r="219" spans="1:18" ht="12.75">
      <c r="A219" s="122">
        <f>B168</f>
        <v>200000</v>
      </c>
      <c r="B219" s="245">
        <f>C168</f>
        <v>9201.75</v>
      </c>
      <c r="C219" s="245">
        <f>E168</f>
        <v>4536.75</v>
      </c>
      <c r="D219" s="245">
        <f>G168</f>
        <v>1928</v>
      </c>
      <c r="E219" s="245">
        <f>I168</f>
        <v>393</v>
      </c>
      <c r="F219" s="245">
        <f>K168</f>
        <v>-207</v>
      </c>
      <c r="G219" s="245">
        <f>M168</f>
        <v>-676.5</v>
      </c>
      <c r="H219" s="2"/>
      <c r="I219" s="122">
        <v>200000</v>
      </c>
      <c r="J219" s="245">
        <v>9201.75</v>
      </c>
      <c r="K219" s="245">
        <v>4536.75</v>
      </c>
      <c r="L219" s="245">
        <v>1928</v>
      </c>
      <c r="M219" s="245">
        <v>393</v>
      </c>
      <c r="N219" s="245">
        <v>-207</v>
      </c>
      <c r="O219" s="245">
        <v>-676.5</v>
      </c>
      <c r="P219" s="2"/>
      <c r="Q219" s="2"/>
    </row>
    <row r="220" spans="1:18" ht="12.75">
      <c r="A220" s="3"/>
      <c r="B220" s="196" t="s">
        <v>585</v>
      </c>
      <c r="C220" s="2"/>
      <c r="D220" s="22"/>
      <c r="E220" s="2"/>
      <c r="F220" s="2"/>
      <c r="G220" s="197" t="s">
        <v>904</v>
      </c>
      <c r="H220" s="2"/>
      <c r="I220" s="2"/>
      <c r="J220" s="2"/>
      <c r="K220" s="2"/>
      <c r="L220" s="2"/>
      <c r="M220" s="22" t="s">
        <v>905</v>
      </c>
      <c r="N220" s="2"/>
      <c r="O220" s="2"/>
      <c r="P220" s="2"/>
      <c r="Q220" s="2"/>
    </row>
    <row r="221" spans="1:18" ht="12.75">
      <c r="A221" s="3"/>
      <c r="B221" s="298" t="s">
        <v>488</v>
      </c>
      <c r="C221" s="172"/>
      <c r="D221" s="172"/>
      <c r="E221" s="172"/>
      <c r="F221" s="172"/>
      <c r="G221" s="172"/>
      <c r="H221" s="298"/>
      <c r="I221" s="2"/>
      <c r="J221" s="2"/>
      <c r="K221" s="2"/>
      <c r="L221" s="2"/>
      <c r="M221" s="2"/>
      <c r="N221" s="2"/>
      <c r="O221" s="2"/>
      <c r="P221" s="2"/>
      <c r="Q221" s="2"/>
    </row>
    <row r="222" spans="1:18" ht="12.75">
      <c r="A222" s="3" t="s">
        <v>386</v>
      </c>
      <c r="B222" s="2"/>
      <c r="C222" s="2"/>
      <c r="D222" s="22"/>
      <c r="E222" s="2"/>
      <c r="F222" s="2"/>
      <c r="G222" s="2"/>
      <c r="H222" s="2"/>
      <c r="I222" s="2"/>
      <c r="P222" s="2"/>
      <c r="Q222" s="2"/>
    </row>
    <row r="223" spans="1:18" ht="12.75">
      <c r="A223" s="175">
        <f>InflateFactr</f>
        <v>1</v>
      </c>
      <c r="B223" s="176" t="s">
        <v>254</v>
      </c>
      <c r="C223" s="181"/>
      <c r="D223" s="177"/>
      <c r="E223" s="2" t="s">
        <v>590</v>
      </c>
      <c r="F223" s="2"/>
      <c r="G223" s="2"/>
      <c r="H223" s="2"/>
      <c r="I223" s="2"/>
      <c r="J223" s="2"/>
      <c r="K223" s="2"/>
      <c r="L223" s="2"/>
      <c r="M223" s="2"/>
      <c r="N223" s="2"/>
      <c r="O223" s="2"/>
      <c r="P223" s="2"/>
      <c r="Q223" s="2"/>
    </row>
    <row r="224" spans="1:18" ht="12.75">
      <c r="A224" s="35"/>
      <c r="B224" s="3"/>
      <c r="C224" s="2"/>
      <c r="D224" s="2"/>
      <c r="E224" s="22"/>
      <c r="F224" s="2"/>
      <c r="G224" s="2"/>
      <c r="H224" s="2"/>
      <c r="I224" s="2"/>
      <c r="J224" s="2"/>
      <c r="K224" s="2"/>
      <c r="L224" s="2"/>
      <c r="M224" s="2"/>
      <c r="N224" s="2"/>
      <c r="O224" s="2"/>
      <c r="P224" s="2"/>
      <c r="Q224" s="2"/>
      <c r="R224" s="2"/>
    </row>
    <row r="225" spans="1:18" ht="12.75">
      <c r="A225" s="35" t="s">
        <v>90</v>
      </c>
      <c r="B225" s="3"/>
      <c r="C225" s="2"/>
      <c r="D225" s="2"/>
      <c r="E225" s="22"/>
      <c r="F225" s="2"/>
      <c r="G225" s="2"/>
      <c r="H225" s="2"/>
      <c r="I225" s="2"/>
      <c r="J225" s="2"/>
      <c r="K225" s="2"/>
      <c r="L225" s="2"/>
      <c r="M225" s="2"/>
      <c r="N225" s="2"/>
      <c r="O225" s="2"/>
      <c r="P225" s="2"/>
      <c r="Q225" s="2"/>
      <c r="R225" s="2"/>
    </row>
    <row r="226" spans="1:18" ht="12.75">
      <c r="A226" s="35" t="s">
        <v>87</v>
      </c>
      <c r="B226" s="3"/>
      <c r="C226" s="2"/>
      <c r="D226" s="2"/>
      <c r="E226" s="22"/>
      <c r="F226" s="2"/>
      <c r="G226" s="2"/>
      <c r="H226" s="2"/>
      <c r="I226" s="2"/>
      <c r="J226" s="2"/>
      <c r="K226" s="2"/>
      <c r="L226" s="2"/>
      <c r="M226" s="2"/>
      <c r="N226" s="2"/>
      <c r="O226" s="2"/>
      <c r="P226" s="2"/>
      <c r="Q226" s="2"/>
      <c r="R226" s="2"/>
    </row>
    <row r="227" spans="1:18" ht="12.75">
      <c r="A227" s="35" t="s">
        <v>88</v>
      </c>
      <c r="B227" s="3"/>
      <c r="C227" s="2"/>
      <c r="D227" s="2"/>
      <c r="E227" s="22"/>
      <c r="F227" s="2"/>
      <c r="G227" s="2"/>
      <c r="H227" s="2"/>
      <c r="I227" s="2"/>
      <c r="J227" s="2"/>
      <c r="K227" s="2"/>
      <c r="L227" s="2"/>
      <c r="M227" s="2"/>
      <c r="N227" s="2"/>
      <c r="O227" s="2"/>
      <c r="P227" s="2"/>
      <c r="Q227" s="2"/>
      <c r="R227" s="2"/>
    </row>
    <row r="228" spans="1:18" ht="12.75">
      <c r="A228" s="35"/>
      <c r="B228" s="3"/>
      <c r="C228" s="2"/>
      <c r="D228" s="2"/>
      <c r="E228" s="22"/>
      <c r="F228" s="2"/>
      <c r="G228" s="2"/>
      <c r="H228" s="2"/>
      <c r="I228" s="2"/>
      <c r="J228" s="2"/>
      <c r="K228" s="2"/>
      <c r="L228" s="2"/>
      <c r="M228" s="2"/>
      <c r="N228" s="2"/>
      <c r="O228" s="2"/>
      <c r="P228" s="2"/>
      <c r="Q228" s="2"/>
      <c r="R228" s="2"/>
    </row>
    <row r="229" spans="1:18" ht="12.75">
      <c r="A229" s="143"/>
      <c r="B229" s="3"/>
      <c r="C229" s="2"/>
      <c r="D229" s="2"/>
      <c r="E229" s="22"/>
      <c r="F229" s="2"/>
      <c r="G229" s="2"/>
      <c r="H229" s="2"/>
      <c r="I229" s="2"/>
      <c r="J229" s="2"/>
      <c r="K229" s="2"/>
      <c r="L229" s="2"/>
      <c r="M229" s="2"/>
      <c r="N229" s="2"/>
      <c r="O229" s="2"/>
      <c r="P229" s="2"/>
      <c r="Q229" s="2"/>
      <c r="R229" s="2"/>
    </row>
    <row r="230" spans="1:18" ht="12.75">
      <c r="A230" s="113" t="s">
        <v>907</v>
      </c>
      <c r="B230" s="3"/>
      <c r="C230" s="2"/>
      <c r="D230" s="2"/>
      <c r="E230" s="22"/>
      <c r="F230" s="2"/>
      <c r="G230" s="2"/>
      <c r="H230" s="2"/>
      <c r="I230" s="2"/>
      <c r="J230" s="2"/>
      <c r="K230" s="2"/>
      <c r="L230" s="2"/>
      <c r="M230" s="2"/>
      <c r="N230" s="2"/>
      <c r="O230" s="2"/>
      <c r="P230" s="2"/>
      <c r="Q230" s="2"/>
      <c r="R230" s="2"/>
    </row>
    <row r="231" spans="1:18" ht="12.75">
      <c r="A231" s="113"/>
      <c r="B231" s="3"/>
      <c r="C231" s="2"/>
      <c r="D231" s="2"/>
      <c r="E231" s="22"/>
      <c r="F231" s="2"/>
      <c r="G231" s="2"/>
      <c r="H231" s="2"/>
      <c r="I231" s="2"/>
      <c r="J231" s="2"/>
      <c r="K231" s="2"/>
      <c r="L231" s="2"/>
      <c r="M231" s="2"/>
      <c r="N231" s="2"/>
      <c r="O231" s="2"/>
      <c r="P231" s="2"/>
      <c r="Q231" s="2"/>
      <c r="R231" s="2"/>
    </row>
    <row r="232" spans="1:18" ht="12.75">
      <c r="B232" s="3"/>
      <c r="C232" s="2"/>
      <c r="D232" s="2"/>
      <c r="E232" s="22"/>
      <c r="F232" s="2"/>
      <c r="G232" s="2"/>
      <c r="H232" s="2"/>
      <c r="I232" s="2"/>
      <c r="J232" s="2"/>
      <c r="K232" s="2"/>
      <c r="L232" s="2"/>
      <c r="M232" s="2"/>
      <c r="N232" s="2"/>
      <c r="O232" s="2"/>
      <c r="P232" s="2"/>
      <c r="Q232" s="2"/>
      <c r="R232" s="2"/>
    </row>
    <row r="233" spans="1:18" ht="18">
      <c r="A233" s="270" t="s">
        <v>928</v>
      </c>
      <c r="B233" s="270"/>
      <c r="C233" s="270"/>
      <c r="D233" s="270"/>
      <c r="E233" s="270"/>
      <c r="F233" s="270"/>
      <c r="G233" s="270"/>
      <c r="H233" s="270"/>
      <c r="I233" s="270"/>
      <c r="J233" s="270"/>
      <c r="K233" s="270"/>
      <c r="L233" s="270"/>
      <c r="M233" s="58"/>
      <c r="N233" s="58"/>
      <c r="O233" s="58"/>
      <c r="P233" s="58"/>
      <c r="Q233" s="58"/>
      <c r="R233" s="58"/>
    </row>
    <row r="234" spans="1:18" ht="18">
      <c r="A234" s="270" t="s">
        <v>187</v>
      </c>
      <c r="B234" s="270"/>
      <c r="C234" s="270"/>
      <c r="D234" s="270"/>
      <c r="E234" s="270"/>
      <c r="F234" s="270"/>
      <c r="G234" s="270"/>
      <c r="H234" s="270"/>
      <c r="I234" s="270"/>
      <c r="J234" s="270"/>
      <c r="K234" s="270"/>
      <c r="L234" s="270"/>
    </row>
    <row r="235" spans="1:18" ht="12.75">
      <c r="A235" s="3" t="s">
        <v>257</v>
      </c>
      <c r="B235" s="2"/>
      <c r="C235" s="2"/>
      <c r="D235" s="2"/>
      <c r="E235" s="2"/>
      <c r="F235" s="2"/>
      <c r="G235" s="2"/>
      <c r="H235" s="2"/>
      <c r="I235" s="2"/>
      <c r="J235" s="2"/>
      <c r="K235" s="2"/>
      <c r="L235" s="2"/>
      <c r="M235" s="2"/>
      <c r="N235" s="2"/>
      <c r="O235" s="2"/>
      <c r="P235" s="2"/>
      <c r="Q235" s="2"/>
    </row>
    <row r="236" spans="1:18" ht="12.75">
      <c r="A236" s="143" t="s">
        <v>874</v>
      </c>
    </row>
    <row r="237" spans="1:18" ht="12.75">
      <c r="A237" s="143" t="s">
        <v>875</v>
      </c>
    </row>
    <row r="238" spans="1:18" ht="12.75">
      <c r="A238" s="35"/>
      <c r="D238" s="298" t="s">
        <v>488</v>
      </c>
      <c r="E238" s="172"/>
      <c r="F238" s="172"/>
      <c r="G238" s="172"/>
      <c r="H238" s="172"/>
      <c r="I238" s="172"/>
      <c r="J238" s="172"/>
    </row>
    <row r="239" spans="1:18" ht="12.75">
      <c r="B239" s="23" t="s">
        <v>598</v>
      </c>
      <c r="C239" s="1"/>
      <c r="D239" s="1"/>
      <c r="E239" s="1"/>
      <c r="F239" s="1"/>
      <c r="G239" s="1"/>
      <c r="H239" s="1"/>
      <c r="I239" s="1"/>
      <c r="J239" s="1"/>
      <c r="K239" s="1"/>
      <c r="L239" s="1"/>
      <c r="M239" s="2"/>
      <c r="N239" s="2"/>
      <c r="O239" s="2"/>
      <c r="P239" s="2"/>
      <c r="Q239" s="2"/>
    </row>
    <row r="240" spans="1:18" ht="12.75">
      <c r="A240" s="186"/>
      <c r="B240" s="158" t="s">
        <v>250</v>
      </c>
      <c r="C240" s="130"/>
      <c r="D240" s="130"/>
      <c r="E240" s="130"/>
      <c r="F240" s="130"/>
      <c r="G240" s="130"/>
      <c r="H240" s="130"/>
      <c r="I240" s="130"/>
      <c r="J240" s="130"/>
      <c r="K240" s="130"/>
      <c r="L240" s="130"/>
      <c r="M240" s="130"/>
      <c r="N240" s="2"/>
      <c r="O240" s="2"/>
      <c r="P240" s="2"/>
      <c r="Q240" s="2"/>
    </row>
    <row r="241" spans="1:22" ht="12.75">
      <c r="B241" s="2"/>
      <c r="C241" s="96" t="s">
        <v>111</v>
      </c>
      <c r="D241" s="2"/>
      <c r="E241" s="2"/>
      <c r="F241" s="2"/>
      <c r="G241" s="2"/>
      <c r="H241" s="2"/>
      <c r="I241" s="2"/>
      <c r="J241" s="2"/>
      <c r="K241" s="2"/>
      <c r="L241" s="2"/>
      <c r="M241" s="12"/>
      <c r="N241" s="2"/>
      <c r="O241" s="2"/>
      <c r="P241" s="2"/>
      <c r="Q241" s="2"/>
      <c r="R241" s="2"/>
    </row>
    <row r="242" spans="1:22" ht="12.75">
      <c r="B242" s="8"/>
      <c r="C242" s="20">
        <v>0</v>
      </c>
      <c r="D242" s="20">
        <v>0.05</v>
      </c>
      <c r="E242" s="20">
        <v>0.1</v>
      </c>
      <c r="F242" s="20">
        <v>0.15</v>
      </c>
      <c r="G242" s="20">
        <v>0.2</v>
      </c>
      <c r="H242" s="20">
        <v>0.25</v>
      </c>
      <c r="I242" s="20">
        <v>0.3</v>
      </c>
      <c r="J242" s="20">
        <v>0.35</v>
      </c>
      <c r="K242" s="20">
        <v>0.4</v>
      </c>
      <c r="L242" s="20">
        <v>0.45</v>
      </c>
      <c r="M242" s="20">
        <v>0.5</v>
      </c>
      <c r="N242" s="2"/>
      <c r="O242" s="2"/>
      <c r="P242" s="2"/>
      <c r="Q242" s="2"/>
      <c r="R242" s="2"/>
    </row>
    <row r="243" spans="1:22" ht="12.75">
      <c r="A243" s="173" t="s">
        <v>242</v>
      </c>
      <c r="B243" s="183">
        <v>1E-3</v>
      </c>
      <c r="C243" s="244">
        <f t="shared" ref="C243:M243" si="21">C148/$B243</f>
        <v>0</v>
      </c>
      <c r="D243" s="244">
        <f t="shared" si="21"/>
        <v>0</v>
      </c>
      <c r="E243" s="244">
        <f t="shared" si="21"/>
        <v>0</v>
      </c>
      <c r="F243" s="244">
        <f t="shared" si="21"/>
        <v>0</v>
      </c>
      <c r="G243" s="244">
        <f t="shared" si="21"/>
        <v>0</v>
      </c>
      <c r="H243" s="244">
        <f t="shared" si="21"/>
        <v>0</v>
      </c>
      <c r="I243" s="244">
        <f t="shared" si="21"/>
        <v>0</v>
      </c>
      <c r="J243" s="244">
        <f t="shared" si="21"/>
        <v>0</v>
      </c>
      <c r="K243" s="244">
        <f t="shared" si="21"/>
        <v>0</v>
      </c>
      <c r="L243" s="244">
        <f t="shared" si="21"/>
        <v>0</v>
      </c>
      <c r="M243" s="244">
        <f t="shared" si="21"/>
        <v>0</v>
      </c>
      <c r="N243" s="2"/>
      <c r="O243" s="188" t="s">
        <v>599</v>
      </c>
      <c r="P243" s="161"/>
      <c r="Q243" s="161"/>
      <c r="R243" s="161"/>
      <c r="S243" s="161"/>
      <c r="T243" s="161"/>
      <c r="U243" s="161"/>
      <c r="V243" s="161"/>
    </row>
    <row r="244" spans="1:22" ht="12.75">
      <c r="A244" s="173" t="s">
        <v>249</v>
      </c>
      <c r="B244" s="183">
        <v>10000</v>
      </c>
      <c r="C244" s="244">
        <f t="shared" ref="C244:M244" si="22">C149/$B244</f>
        <v>1.1648609077598826E-2</v>
      </c>
      <c r="D244" s="244">
        <f t="shared" si="22"/>
        <v>4.0070658253324497E-3</v>
      </c>
      <c r="E244" s="244">
        <f t="shared" si="22"/>
        <v>-3.6344774269339267E-3</v>
      </c>
      <c r="F244" s="244">
        <f t="shared" si="22"/>
        <v>-1.1276020679200303E-2</v>
      </c>
      <c r="G244" s="244">
        <f t="shared" si="22"/>
        <v>-1.5339233038348084E-2</v>
      </c>
      <c r="H244" s="244">
        <f t="shared" si="22"/>
        <v>-1.9174041297935106E-2</v>
      </c>
      <c r="I244" s="244">
        <f t="shared" si="22"/>
        <v>-2.3008849557522127E-2</v>
      </c>
      <c r="J244" s="244">
        <f t="shared" si="22"/>
        <v>-2.4696165191740421E-2</v>
      </c>
      <c r="K244" s="244">
        <f t="shared" si="22"/>
        <v>-2.4696165191740407E-2</v>
      </c>
      <c r="L244" s="244">
        <f t="shared" si="22"/>
        <v>-2.4696165191740407E-2</v>
      </c>
      <c r="M244" s="244">
        <f t="shared" si="22"/>
        <v>-2.4696165191740407E-2</v>
      </c>
      <c r="N244" s="2"/>
      <c r="O244" s="195" t="s">
        <v>316</v>
      </c>
      <c r="P244" s="161"/>
      <c r="Q244" s="161"/>
      <c r="R244" s="161"/>
      <c r="S244" s="161"/>
      <c r="T244" s="161"/>
      <c r="U244" s="161"/>
      <c r="V244" s="161"/>
    </row>
    <row r="245" spans="1:22" ht="12.75">
      <c r="A245" s="174">
        <f>InflateFactr</f>
        <v>1</v>
      </c>
      <c r="B245" s="183">
        <v>20000</v>
      </c>
      <c r="C245" s="244">
        <f t="shared" ref="C245:M245" si="23">C150/$B245</f>
        <v>5.0420133729569092E-2</v>
      </c>
      <c r="D245" s="244">
        <f t="shared" si="23"/>
        <v>4.1585325469982067E-2</v>
      </c>
      <c r="E245" s="244">
        <f t="shared" si="23"/>
        <v>3.2750517210395048E-2</v>
      </c>
      <c r="F245" s="244">
        <f t="shared" si="23"/>
        <v>2.391570895080803E-2</v>
      </c>
      <c r="G245" s="244">
        <f t="shared" si="23"/>
        <v>1.5080900691221012E-2</v>
      </c>
      <c r="H245" s="244">
        <f t="shared" si="23"/>
        <v>5.1040719338301841E-3</v>
      </c>
      <c r="I245" s="244">
        <f t="shared" si="23"/>
        <v>-7.5374713184361919E-3</v>
      </c>
      <c r="J245" s="244">
        <f t="shared" si="23"/>
        <v>-1.9335356753593425E-2</v>
      </c>
      <c r="K245" s="244">
        <f t="shared" si="23"/>
        <v>-2.8142091746272784E-2</v>
      </c>
      <c r="L245" s="244">
        <f t="shared" si="23"/>
        <v>-3.4931257192832084E-2</v>
      </c>
      <c r="M245" s="244">
        <f t="shared" si="23"/>
        <v>-3.6681257192832085E-2</v>
      </c>
      <c r="N245" s="2"/>
      <c r="O245" s="158" t="s">
        <v>250</v>
      </c>
    </row>
    <row r="246" spans="1:22" ht="12.75">
      <c r="A246" s="160" t="s">
        <v>251</v>
      </c>
      <c r="B246" s="183">
        <v>30000</v>
      </c>
      <c r="C246" s="244">
        <f t="shared" ref="C246:M246" si="24">C151/$B246</f>
        <v>5.1874999999999998E-2</v>
      </c>
      <c r="D246" s="244">
        <f t="shared" si="24"/>
        <v>4.0540191740412984E-2</v>
      </c>
      <c r="E246" s="244">
        <f t="shared" si="24"/>
        <v>2.9205383480825957E-2</v>
      </c>
      <c r="F246" s="244">
        <f t="shared" si="24"/>
        <v>1.7870575221238937E-2</v>
      </c>
      <c r="G246" s="244">
        <f t="shared" si="24"/>
        <v>6.5357669616519162E-3</v>
      </c>
      <c r="H246" s="244">
        <f t="shared" si="24"/>
        <v>-2.9583333333333332E-3</v>
      </c>
      <c r="I246" s="244">
        <f t="shared" si="24"/>
        <v>-9.1132869692532956E-3</v>
      </c>
      <c r="J246" s="244">
        <f t="shared" si="24"/>
        <v>-1.168155197657394E-2</v>
      </c>
      <c r="K246" s="244">
        <f t="shared" si="24"/>
        <v>-8.3748169838945841E-3</v>
      </c>
      <c r="L246" s="244">
        <f t="shared" si="24"/>
        <v>-4.5680819912152252E-3</v>
      </c>
      <c r="M246" s="244">
        <f t="shared" si="24"/>
        <v>-1.522693997071743E-3</v>
      </c>
      <c r="N246" s="2"/>
      <c r="P246" s="96" t="s">
        <v>267</v>
      </c>
    </row>
    <row r="247" spans="1:22" ht="12.75">
      <c r="B247" s="183">
        <v>40000</v>
      </c>
      <c r="C247" s="244">
        <f t="shared" ref="C247:M247" si="25">C152/$B247</f>
        <v>5.1406250000000001E-2</v>
      </c>
      <c r="D247" s="244">
        <f t="shared" si="25"/>
        <v>4.007144174041298E-2</v>
      </c>
      <c r="E247" s="244">
        <f t="shared" si="25"/>
        <v>2.8736633480825956E-2</v>
      </c>
      <c r="F247" s="244">
        <f t="shared" si="25"/>
        <v>1.7401825221238936E-2</v>
      </c>
      <c r="G247" s="244">
        <f t="shared" si="25"/>
        <v>8.4062500000000005E-3</v>
      </c>
      <c r="H247" s="244">
        <f t="shared" si="25"/>
        <v>3.8184022693997064E-3</v>
      </c>
      <c r="I247" s="244">
        <f t="shared" si="25"/>
        <v>3.500137262079062E-3</v>
      </c>
      <c r="J247" s="244">
        <f t="shared" si="25"/>
        <v>4.8068722547584229E-3</v>
      </c>
      <c r="K247" s="244">
        <f t="shared" si="25"/>
        <v>4.7812499999999999E-3</v>
      </c>
      <c r="L247" s="244">
        <f t="shared" si="25"/>
        <v>2.2812499999999999E-3</v>
      </c>
      <c r="M247" s="244">
        <f t="shared" si="25"/>
        <v>0</v>
      </c>
      <c r="N247" s="284" t="s">
        <v>475</v>
      </c>
      <c r="P247" s="193">
        <v>0</v>
      </c>
      <c r="Q247" s="193">
        <v>0.1</v>
      </c>
      <c r="R247" s="193">
        <v>0.2</v>
      </c>
      <c r="S247" s="193">
        <v>0.3</v>
      </c>
      <c r="T247" s="193">
        <v>0.4</v>
      </c>
      <c r="U247" s="193">
        <v>0.5</v>
      </c>
    </row>
    <row r="248" spans="1:22" ht="12.75">
      <c r="B248" s="183">
        <v>50000</v>
      </c>
      <c r="C248" s="244">
        <f t="shared" ref="C248:M248" si="26">C153/$B248</f>
        <v>4.2775000000000001E-2</v>
      </c>
      <c r="D248" s="244">
        <f t="shared" si="26"/>
        <v>3.0140191740412974E-2</v>
      </c>
      <c r="E248" s="244">
        <f t="shared" si="26"/>
        <v>1.8805383480825968E-2</v>
      </c>
      <c r="F248" s="244">
        <f t="shared" si="26"/>
        <v>8.5749999999999993E-3</v>
      </c>
      <c r="G248" s="244">
        <f t="shared" si="26"/>
        <v>3.4047218155197696E-3</v>
      </c>
      <c r="H248" s="244">
        <f t="shared" si="26"/>
        <v>3.4114568081991185E-3</v>
      </c>
      <c r="I248" s="244">
        <f t="shared" si="26"/>
        <v>4.7181918008784756E-3</v>
      </c>
      <c r="J248" s="244">
        <f t="shared" si="26"/>
        <v>2.6749999999999999E-3</v>
      </c>
      <c r="K248" s="244">
        <f t="shared" si="26"/>
        <v>1.75E-4</v>
      </c>
      <c r="L248" s="244">
        <f t="shared" si="26"/>
        <v>0</v>
      </c>
      <c r="M248" s="244">
        <f t="shared" si="26"/>
        <v>0</v>
      </c>
      <c r="N248" s="2"/>
      <c r="O248" s="194">
        <v>20000</v>
      </c>
      <c r="P248" s="244">
        <f t="shared" ref="P248:U254" si="27">P153/$O248</f>
        <v>5.0420133729569092E-2</v>
      </c>
      <c r="Q248" s="244">
        <f t="shared" si="27"/>
        <v>3.2750517210395048E-2</v>
      </c>
      <c r="R248" s="244">
        <f t="shared" si="27"/>
        <v>1.5080900691221012E-2</v>
      </c>
      <c r="S248" s="244">
        <f t="shared" si="27"/>
        <v>-7.5374713184361919E-3</v>
      </c>
      <c r="T248" s="244">
        <f t="shared" si="27"/>
        <v>-2.8142091746272784E-2</v>
      </c>
      <c r="U248" s="244">
        <f t="shared" si="27"/>
        <v>-3.6681257192832085E-2</v>
      </c>
    </row>
    <row r="249" spans="1:22" ht="12.75">
      <c r="B249" s="183">
        <v>60000</v>
      </c>
      <c r="C249" s="244">
        <f t="shared" ref="C249:M249" si="28">C154/$B249</f>
        <v>5.2312499999999998E-2</v>
      </c>
      <c r="D249" s="244">
        <f t="shared" si="28"/>
        <v>3.5977691740412987E-2</v>
      </c>
      <c r="E249" s="244">
        <f t="shared" si="28"/>
        <v>1.9642883480825959E-2</v>
      </c>
      <c r="F249" s="244">
        <f t="shared" si="28"/>
        <v>6.8183565153733527E-3</v>
      </c>
      <c r="G249" s="244">
        <f t="shared" si="28"/>
        <v>2.625091508052704E-3</v>
      </c>
      <c r="H249" s="244">
        <f t="shared" si="28"/>
        <v>3.9318265007320706E-3</v>
      </c>
      <c r="I249" s="244">
        <f t="shared" si="28"/>
        <v>1.8125000000000001E-3</v>
      </c>
      <c r="J249" s="244">
        <f t="shared" si="28"/>
        <v>0</v>
      </c>
      <c r="K249" s="244">
        <f t="shared" si="28"/>
        <v>0</v>
      </c>
      <c r="L249" s="244">
        <f t="shared" si="28"/>
        <v>0</v>
      </c>
      <c r="M249" s="244">
        <f t="shared" si="28"/>
        <v>0</v>
      </c>
      <c r="N249" s="2"/>
      <c r="O249" s="183">
        <v>40000</v>
      </c>
      <c r="P249" s="244">
        <f t="shared" si="27"/>
        <v>5.1406250000000001E-2</v>
      </c>
      <c r="Q249" s="244">
        <f t="shared" si="27"/>
        <v>2.8736633480825956E-2</v>
      </c>
      <c r="R249" s="244">
        <f t="shared" si="27"/>
        <v>8.4062500000000005E-3</v>
      </c>
      <c r="S249" s="244">
        <f t="shared" si="27"/>
        <v>3.500137262079062E-3</v>
      </c>
      <c r="T249" s="244">
        <f t="shared" si="27"/>
        <v>4.7812499999999999E-3</v>
      </c>
      <c r="U249" s="244">
        <f t="shared" si="27"/>
        <v>0</v>
      </c>
      <c r="V249" s="128"/>
    </row>
    <row r="250" spans="1:22" ht="12.75">
      <c r="B250" s="183">
        <v>70000</v>
      </c>
      <c r="C250" s="244">
        <f t="shared" ref="C250:M250" si="29">C155/$B250</f>
        <v>5.9124999999999997E-2</v>
      </c>
      <c r="D250" s="244">
        <f t="shared" si="29"/>
        <v>4.2790191740412979E-2</v>
      </c>
      <c r="E250" s="244">
        <f t="shared" si="29"/>
        <v>2.6696428571428572E-2</v>
      </c>
      <c r="F250" s="244">
        <f t="shared" si="29"/>
        <v>1.6404334867182596E-2</v>
      </c>
      <c r="G250" s="244">
        <f t="shared" si="29"/>
        <v>1.2496784145576242E-2</v>
      </c>
      <c r="H250" s="244">
        <f t="shared" si="29"/>
        <v>6.4107142857142861E-3</v>
      </c>
      <c r="I250" s="244">
        <f t="shared" si="29"/>
        <v>0</v>
      </c>
      <c r="J250" s="244">
        <f t="shared" si="29"/>
        <v>0</v>
      </c>
      <c r="K250" s="244">
        <f t="shared" si="29"/>
        <v>0</v>
      </c>
      <c r="L250" s="244">
        <f t="shared" si="29"/>
        <v>0</v>
      </c>
      <c r="M250" s="244">
        <f t="shared" si="29"/>
        <v>0</v>
      </c>
      <c r="N250" s="2"/>
      <c r="O250" s="183">
        <v>60000</v>
      </c>
      <c r="P250" s="244">
        <f t="shared" si="27"/>
        <v>5.2312499999999998E-2</v>
      </c>
      <c r="Q250" s="244">
        <f t="shared" si="27"/>
        <v>1.9642883480825959E-2</v>
      </c>
      <c r="R250" s="244">
        <f t="shared" si="27"/>
        <v>2.625091508052704E-3</v>
      </c>
      <c r="S250" s="244">
        <f t="shared" si="27"/>
        <v>1.8125000000000001E-3</v>
      </c>
      <c r="T250" s="244">
        <f t="shared" si="27"/>
        <v>0</v>
      </c>
      <c r="U250" s="244">
        <f t="shared" si="27"/>
        <v>0</v>
      </c>
    </row>
    <row r="251" spans="1:22" ht="12.75">
      <c r="B251" s="183">
        <v>80000</v>
      </c>
      <c r="C251" s="244">
        <f t="shared" ref="C251:M251" si="30">C156/$B251</f>
        <v>6.4234374999999996E-2</v>
      </c>
      <c r="D251" s="244">
        <f t="shared" si="30"/>
        <v>4.7899566740412979E-2</v>
      </c>
      <c r="E251" s="244">
        <f t="shared" si="30"/>
        <v>3.2734375000000003E-2</v>
      </c>
      <c r="F251" s="244">
        <f t="shared" si="30"/>
        <v>2.5281318631039541E-2</v>
      </c>
      <c r="G251" s="244">
        <f t="shared" si="30"/>
        <v>2.0921875E-2</v>
      </c>
      <c r="H251" s="244">
        <f t="shared" si="30"/>
        <v>1.3421875E-2</v>
      </c>
      <c r="I251" s="244">
        <f t="shared" si="30"/>
        <v>8.3125000000000004E-3</v>
      </c>
      <c r="J251" s="244">
        <f t="shared" si="30"/>
        <v>3.3124999999999999E-3</v>
      </c>
      <c r="K251" s="244">
        <f t="shared" si="30"/>
        <v>0</v>
      </c>
      <c r="L251" s="244">
        <f t="shared" si="30"/>
        <v>0</v>
      </c>
      <c r="M251" s="244">
        <f t="shared" si="30"/>
        <v>0</v>
      </c>
      <c r="N251" s="2"/>
      <c r="O251" s="183">
        <v>80000</v>
      </c>
      <c r="P251" s="244">
        <f t="shared" si="27"/>
        <v>6.4234374999999996E-2</v>
      </c>
      <c r="Q251" s="244">
        <f t="shared" si="27"/>
        <v>3.2734375000000003E-2</v>
      </c>
      <c r="R251" s="244">
        <f t="shared" si="27"/>
        <v>2.0921875E-2</v>
      </c>
      <c r="S251" s="244">
        <f t="shared" si="27"/>
        <v>8.3125000000000004E-3</v>
      </c>
      <c r="T251" s="244">
        <f t="shared" si="27"/>
        <v>0</v>
      </c>
      <c r="U251" s="244">
        <f t="shared" si="27"/>
        <v>0</v>
      </c>
    </row>
    <row r="252" spans="1:22" ht="12.75">
      <c r="B252" s="183">
        <v>90000</v>
      </c>
      <c r="C252" s="244">
        <f t="shared" ref="C252:M252" si="31">C157/$B252</f>
        <v>6.8208333333333329E-2</v>
      </c>
      <c r="D252" s="244">
        <f t="shared" si="31"/>
        <v>5.1873525073746311E-2</v>
      </c>
      <c r="E252" s="244">
        <f t="shared" si="31"/>
        <v>3.7878904343582244E-2</v>
      </c>
      <c r="F252" s="244">
        <f t="shared" si="31"/>
        <v>3.2352306002928266E-2</v>
      </c>
      <c r="G252" s="244">
        <f t="shared" si="31"/>
        <v>2.6374999999999999E-2</v>
      </c>
      <c r="H252" s="244">
        <f t="shared" si="31"/>
        <v>2.0166666666666666E-2</v>
      </c>
      <c r="I252" s="244">
        <f t="shared" si="31"/>
        <v>1.5166666666666667E-2</v>
      </c>
      <c r="J252" s="244">
        <f t="shared" si="31"/>
        <v>1.0166666666666666E-2</v>
      </c>
      <c r="K252" s="244">
        <f t="shared" si="31"/>
        <v>5.1666666666666666E-3</v>
      </c>
      <c r="L252" s="244">
        <f t="shared" si="31"/>
        <v>1.6666666666666666E-4</v>
      </c>
      <c r="M252" s="244">
        <f t="shared" si="31"/>
        <v>0</v>
      </c>
      <c r="N252" s="2"/>
      <c r="O252" s="183">
        <v>120000</v>
      </c>
      <c r="P252" s="244">
        <f t="shared" si="27"/>
        <v>6.2318749999999999E-2</v>
      </c>
      <c r="Q252" s="244">
        <f t="shared" si="27"/>
        <v>3.3350045754026357E-2</v>
      </c>
      <c r="R252" s="244">
        <f t="shared" si="27"/>
        <v>2.1125000000000001E-2</v>
      </c>
      <c r="S252" s="244">
        <f t="shared" si="27"/>
        <v>1.1124999999999999E-2</v>
      </c>
      <c r="T252" s="244">
        <f t="shared" si="27"/>
        <v>1.1249999999999999E-3</v>
      </c>
      <c r="U252" s="244">
        <f t="shared" si="27"/>
        <v>0</v>
      </c>
    </row>
    <row r="253" spans="1:22" ht="12.75">
      <c r="B253" s="183">
        <v>100000</v>
      </c>
      <c r="C253" s="244">
        <f t="shared" ref="C253:M253" si="32">C158/$B253</f>
        <v>7.0087499999999997E-2</v>
      </c>
      <c r="D253" s="244">
        <f t="shared" si="32"/>
        <v>5.3752691740412972E-2</v>
      </c>
      <c r="E253" s="244">
        <f t="shared" si="32"/>
        <v>4.1052360907759884E-2</v>
      </c>
      <c r="F253" s="244">
        <f t="shared" si="32"/>
        <v>3.6709095900439241E-2</v>
      </c>
      <c r="G253" s="244">
        <f t="shared" si="32"/>
        <v>2.9437499999999998E-2</v>
      </c>
      <c r="H253" s="244">
        <f t="shared" si="32"/>
        <v>2.435E-2</v>
      </c>
      <c r="I253" s="244">
        <f t="shared" si="32"/>
        <v>1.9349999999999999E-2</v>
      </c>
      <c r="J253" s="244">
        <f t="shared" si="32"/>
        <v>1.435E-2</v>
      </c>
      <c r="K253" s="244">
        <f t="shared" si="32"/>
        <v>9.3500000000000007E-3</v>
      </c>
      <c r="L253" s="244">
        <f t="shared" si="32"/>
        <v>4.3499999999999997E-3</v>
      </c>
      <c r="M253" s="244">
        <f t="shared" si="32"/>
        <v>0</v>
      </c>
      <c r="N253" s="2"/>
      <c r="O253" s="194">
        <v>200000</v>
      </c>
      <c r="P253" s="244">
        <f t="shared" si="27"/>
        <v>4.6008750000000001E-2</v>
      </c>
      <c r="Q253" s="244">
        <f t="shared" si="27"/>
        <v>2.2683749999999999E-2</v>
      </c>
      <c r="R253" s="244">
        <f t="shared" si="27"/>
        <v>9.6399999999999993E-3</v>
      </c>
      <c r="S253" s="244">
        <f t="shared" si="27"/>
        <v>1.9650000000000002E-3</v>
      </c>
      <c r="T253" s="244">
        <f t="shared" si="27"/>
        <v>-1.0349999999999999E-3</v>
      </c>
      <c r="U253" s="244">
        <f t="shared" si="27"/>
        <v>-3.3825000000000001E-3</v>
      </c>
    </row>
    <row r="254" spans="1:22" ht="12.75">
      <c r="B254" s="183">
        <v>110000</v>
      </c>
      <c r="C254" s="244">
        <f t="shared" ref="C254:M254" si="33">C159/$B254</f>
        <v>6.525681818181818E-2</v>
      </c>
      <c r="D254" s="244">
        <f t="shared" si="33"/>
        <v>4.7422009922231154E-2</v>
      </c>
      <c r="E254" s="244">
        <f t="shared" si="33"/>
        <v>3.6057916278450682E-2</v>
      </c>
      <c r="F254" s="244">
        <f t="shared" si="33"/>
        <v>3.1534090909090907E-2</v>
      </c>
      <c r="G254" s="244">
        <f t="shared" si="33"/>
        <v>2.4863636363636362E-2</v>
      </c>
      <c r="H254" s="244">
        <f t="shared" si="33"/>
        <v>1.9863636363636365E-2</v>
      </c>
      <c r="I254" s="244">
        <f t="shared" si="33"/>
        <v>1.4863636363636364E-2</v>
      </c>
      <c r="J254" s="244">
        <f t="shared" si="33"/>
        <v>9.8636363636363644E-3</v>
      </c>
      <c r="K254" s="244">
        <f t="shared" si="33"/>
        <v>4.8636363636363634E-3</v>
      </c>
      <c r="L254" s="244">
        <f t="shared" si="33"/>
        <v>0</v>
      </c>
      <c r="M254" s="244">
        <f t="shared" si="33"/>
        <v>0</v>
      </c>
      <c r="N254" s="2"/>
      <c r="O254" s="183">
        <v>600000</v>
      </c>
      <c r="P254" s="244">
        <f t="shared" si="27"/>
        <v>2.5023249999999973E-2</v>
      </c>
      <c r="Q254" s="244">
        <f t="shared" si="27"/>
        <v>-1.2580000000000291E-3</v>
      </c>
      <c r="R254" s="244">
        <f t="shared" si="27"/>
        <v>-1.507550000000003E-2</v>
      </c>
      <c r="S254" s="244">
        <f t="shared" si="27"/>
        <v>-2.4825333333333352E-2</v>
      </c>
      <c r="T254" s="244">
        <f t="shared" si="27"/>
        <v>-2.7000333333333352E-2</v>
      </c>
      <c r="U254" s="244">
        <f t="shared" si="27"/>
        <v>-2.7000333333333352E-2</v>
      </c>
      <c r="V254" s="128"/>
    </row>
    <row r="255" spans="1:22" ht="12.75">
      <c r="B255" s="183">
        <v>120000</v>
      </c>
      <c r="C255" s="244">
        <f t="shared" ref="C255:M255" si="34">C160/$B255</f>
        <v>6.2318749999999999E-2</v>
      </c>
      <c r="D255" s="244">
        <f t="shared" si="34"/>
        <v>4.4483941740412987E-2</v>
      </c>
      <c r="E255" s="244">
        <f t="shared" si="34"/>
        <v>3.3350045754026357E-2</v>
      </c>
      <c r="F255" s="244">
        <f t="shared" si="34"/>
        <v>2.703125E-2</v>
      </c>
      <c r="G255" s="244">
        <f t="shared" si="34"/>
        <v>2.1125000000000001E-2</v>
      </c>
      <c r="H255" s="244">
        <f t="shared" si="34"/>
        <v>1.6125E-2</v>
      </c>
      <c r="I255" s="244">
        <f t="shared" si="34"/>
        <v>1.1124999999999999E-2</v>
      </c>
      <c r="J255" s="244">
        <f t="shared" si="34"/>
        <v>6.1250000000000002E-3</v>
      </c>
      <c r="K255" s="244">
        <f t="shared" si="34"/>
        <v>1.1249999999999999E-3</v>
      </c>
      <c r="L255" s="244">
        <f t="shared" si="34"/>
        <v>0</v>
      </c>
      <c r="M255" s="244">
        <f t="shared" si="34"/>
        <v>0</v>
      </c>
      <c r="N255" s="2"/>
      <c r="O255" s="3" t="s">
        <v>268</v>
      </c>
      <c r="V255" s="128"/>
    </row>
    <row r="256" spans="1:22" ht="12.75">
      <c r="A256" s="284" t="s">
        <v>475</v>
      </c>
      <c r="B256" s="183">
        <v>130000</v>
      </c>
      <c r="C256" s="244">
        <f t="shared" ref="C256:M256" si="35">C161/$B256</f>
        <v>5.9832692307692309E-2</v>
      </c>
      <c r="D256" s="244">
        <f t="shared" si="35"/>
        <v>4.1997884048105276E-2</v>
      </c>
      <c r="E256" s="244">
        <f t="shared" si="35"/>
        <v>3.2293386079513473E-2</v>
      </c>
      <c r="F256" s="244">
        <f t="shared" si="35"/>
        <v>2.4640384615384616E-2</v>
      </c>
      <c r="G256" s="244">
        <f t="shared" si="35"/>
        <v>1.7961538461538463E-2</v>
      </c>
      <c r="H256" s="244">
        <f t="shared" si="35"/>
        <v>1.2961538461538462E-2</v>
      </c>
      <c r="I256" s="244">
        <f t="shared" si="35"/>
        <v>7.9615384615384609E-3</v>
      </c>
      <c r="J256" s="244">
        <f t="shared" si="35"/>
        <v>2.9615384615384616E-3</v>
      </c>
      <c r="K256" s="244">
        <f t="shared" si="35"/>
        <v>0</v>
      </c>
      <c r="L256" s="244">
        <f t="shared" si="35"/>
        <v>0</v>
      </c>
      <c r="M256" s="244">
        <f t="shared" si="35"/>
        <v>0</v>
      </c>
      <c r="N256" s="2"/>
      <c r="O256" s="196" t="s">
        <v>271</v>
      </c>
      <c r="R256" s="128"/>
      <c r="S256" s="128"/>
    </row>
    <row r="257" spans="1:23" ht="12.75">
      <c r="B257" s="183">
        <v>140000</v>
      </c>
      <c r="C257" s="244">
        <f t="shared" ref="C257:M257" si="36">C162/$B257</f>
        <v>5.7701785714285712E-2</v>
      </c>
      <c r="D257" s="244">
        <f t="shared" si="36"/>
        <v>3.9987500000000002E-2</v>
      </c>
      <c r="E257" s="244">
        <f t="shared" si="36"/>
        <v>3.1387677787073825E-2</v>
      </c>
      <c r="F257" s="244">
        <f t="shared" si="36"/>
        <v>2.3389285714285713E-2</v>
      </c>
      <c r="G257" s="244">
        <f t="shared" si="36"/>
        <v>1.6889285714285714E-2</v>
      </c>
      <c r="H257" s="244">
        <f t="shared" si="36"/>
        <v>1.0389285714285714E-2</v>
      </c>
      <c r="I257" s="244">
        <f t="shared" si="36"/>
        <v>5.2500000000000003E-3</v>
      </c>
      <c r="J257" s="244">
        <f t="shared" si="36"/>
        <v>2.5000000000000001E-4</v>
      </c>
      <c r="K257" s="244">
        <f t="shared" si="36"/>
        <v>0</v>
      </c>
      <c r="L257" s="244">
        <f t="shared" si="36"/>
        <v>0</v>
      </c>
      <c r="M257" s="244">
        <f t="shared" si="36"/>
        <v>0</v>
      </c>
      <c r="N257" s="2"/>
      <c r="O257" s="197" t="s">
        <v>270</v>
      </c>
    </row>
    <row r="258" spans="1:23" ht="12.75">
      <c r="B258" s="183">
        <v>150000</v>
      </c>
      <c r="C258" s="244">
        <f t="shared" ref="C258:M258" si="37">C163/$B258</f>
        <v>5.5855000000000002E-2</v>
      </c>
      <c r="D258" s="244">
        <f t="shared" si="37"/>
        <v>3.838833333333333E-2</v>
      </c>
      <c r="E258" s="244">
        <f t="shared" si="37"/>
        <v>3.0602730600292827E-2</v>
      </c>
      <c r="F258" s="244">
        <f t="shared" si="37"/>
        <v>2.2530000000000001E-2</v>
      </c>
      <c r="G258" s="244">
        <f t="shared" si="37"/>
        <v>1.6029999999999999E-2</v>
      </c>
      <c r="H258" s="244">
        <f t="shared" si="37"/>
        <v>9.5300000000000003E-3</v>
      </c>
      <c r="I258" s="244">
        <f t="shared" si="37"/>
        <v>3.0300000000000001E-3</v>
      </c>
      <c r="J258" s="244">
        <f t="shared" si="37"/>
        <v>0</v>
      </c>
      <c r="K258" s="244">
        <f t="shared" si="37"/>
        <v>0</v>
      </c>
      <c r="L258" s="244">
        <f t="shared" si="37"/>
        <v>0</v>
      </c>
      <c r="M258" s="244">
        <f t="shared" si="37"/>
        <v>0</v>
      </c>
      <c r="N258" s="2"/>
      <c r="O258" s="165" t="s">
        <v>991</v>
      </c>
    </row>
    <row r="259" spans="1:23" ht="12.75">
      <c r="B259" s="183">
        <v>160000</v>
      </c>
      <c r="C259" s="244">
        <f t="shared" ref="C259:M259" si="38">C164/$B259</f>
        <v>5.4239062499999997E-2</v>
      </c>
      <c r="D259" s="244">
        <f t="shared" si="38"/>
        <v>3.6989062500000003E-2</v>
      </c>
      <c r="E259" s="244">
        <f t="shared" si="38"/>
        <v>2.95828125E-2</v>
      </c>
      <c r="F259" s="244">
        <f t="shared" si="38"/>
        <v>2.1778124999999999E-2</v>
      </c>
      <c r="G259" s="244">
        <f t="shared" si="38"/>
        <v>1.5278125E-2</v>
      </c>
      <c r="H259" s="244">
        <f t="shared" si="38"/>
        <v>8.7781249999999995E-3</v>
      </c>
      <c r="I259" s="244">
        <f t="shared" si="38"/>
        <v>2.2781250000000002E-3</v>
      </c>
      <c r="J259" s="244">
        <f t="shared" si="38"/>
        <v>0</v>
      </c>
      <c r="K259" s="244">
        <f t="shared" si="38"/>
        <v>0</v>
      </c>
      <c r="L259" s="244">
        <f t="shared" si="38"/>
        <v>0</v>
      </c>
      <c r="M259" s="244">
        <f t="shared" si="38"/>
        <v>0</v>
      </c>
      <c r="N259" s="2"/>
      <c r="O259" s="158" t="s">
        <v>250</v>
      </c>
      <c r="Q259" s="177"/>
      <c r="R259" s="177"/>
    </row>
    <row r="260" spans="1:23" ht="12.75">
      <c r="B260" s="183">
        <v>170000</v>
      </c>
      <c r="C260" s="244">
        <f t="shared" ref="C260:M260" si="39">C165/$B260</f>
        <v>5.2813235294117647E-2</v>
      </c>
      <c r="D260" s="244">
        <f t="shared" si="39"/>
        <v>3.5767847299974141E-2</v>
      </c>
      <c r="E260" s="244">
        <f t="shared" si="39"/>
        <v>2.8548529411764705E-2</v>
      </c>
      <c r="F260" s="244">
        <f t="shared" si="39"/>
        <v>2.1114705882352942E-2</v>
      </c>
      <c r="G260" s="244">
        <f t="shared" si="39"/>
        <v>1.4614705882352941E-2</v>
      </c>
      <c r="H260" s="244">
        <f t="shared" si="39"/>
        <v>8.1147058823529405E-3</v>
      </c>
      <c r="I260" s="244">
        <f t="shared" si="39"/>
        <v>2.5852941176470589E-3</v>
      </c>
      <c r="J260" s="244">
        <f t="shared" si="39"/>
        <v>1.0852941176470589E-3</v>
      </c>
      <c r="K260" s="244">
        <f t="shared" si="39"/>
        <v>0</v>
      </c>
      <c r="L260" s="244">
        <f t="shared" si="39"/>
        <v>0</v>
      </c>
      <c r="M260" s="244">
        <f t="shared" si="39"/>
        <v>0</v>
      </c>
      <c r="N260" s="2"/>
      <c r="O260" s="175">
        <f>InflateFactr</f>
        <v>1</v>
      </c>
      <c r="P260" s="176" t="s">
        <v>254</v>
      </c>
      <c r="Q260" s="2"/>
      <c r="R260" s="2"/>
    </row>
    <row r="261" spans="1:23" ht="12.75">
      <c r="B261" s="183">
        <v>180000</v>
      </c>
      <c r="C261" s="244">
        <f t="shared" ref="C261:M261" si="40">C166/$B261</f>
        <v>5.1120833333333331E-2</v>
      </c>
      <c r="D261" s="244">
        <f t="shared" si="40"/>
        <v>3.4456118838457769E-2</v>
      </c>
      <c r="E261" s="244">
        <f t="shared" si="40"/>
        <v>2.7204166666666668E-2</v>
      </c>
      <c r="F261" s="244">
        <f t="shared" si="40"/>
        <v>2.01E-2</v>
      </c>
      <c r="G261" s="244">
        <f t="shared" si="40"/>
        <v>1.3599999999999999E-2</v>
      </c>
      <c r="H261" s="244">
        <f t="shared" si="40"/>
        <v>7.1000000000000004E-3</v>
      </c>
      <c r="I261" s="244">
        <f t="shared" si="40"/>
        <v>3.1833333333333332E-3</v>
      </c>
      <c r="J261" s="244">
        <f t="shared" si="40"/>
        <v>1.6833333333333333E-3</v>
      </c>
      <c r="K261" s="244">
        <f t="shared" si="40"/>
        <v>1.8333333333333334E-4</v>
      </c>
      <c r="L261" s="244">
        <f t="shared" si="40"/>
        <v>-4.2499999999999998E-4</v>
      </c>
      <c r="M261" s="244">
        <f t="shared" si="40"/>
        <v>-4.2499999999999998E-4</v>
      </c>
      <c r="N261" s="2"/>
      <c r="O261" s="2"/>
      <c r="P261" s="2"/>
      <c r="Q261" s="2"/>
      <c r="R261" s="2"/>
      <c r="S261" s="2"/>
      <c r="T261" s="2"/>
      <c r="U261" s="2"/>
    </row>
    <row r="262" spans="1:23" ht="12.75">
      <c r="B262" s="183">
        <v>190000</v>
      </c>
      <c r="C262" s="244">
        <f t="shared" ref="C262:M262" si="41">C167/$B262</f>
        <v>4.843026315789474E-2</v>
      </c>
      <c r="D262" s="244">
        <f t="shared" si="41"/>
        <v>3.2106151267627329E-2</v>
      </c>
      <c r="E262" s="244">
        <f t="shared" si="41"/>
        <v>2.4825E-2</v>
      </c>
      <c r="F262" s="244">
        <f t="shared" si="41"/>
        <v>1.8015789473684211E-2</v>
      </c>
      <c r="G262" s="244">
        <f t="shared" si="41"/>
        <v>1.151578947368421E-2</v>
      </c>
      <c r="H262" s="244">
        <f t="shared" si="41"/>
        <v>5.0157894736842104E-3</v>
      </c>
      <c r="I262" s="244">
        <f t="shared" si="41"/>
        <v>2.5421052631578946E-3</v>
      </c>
      <c r="J262" s="244">
        <f t="shared" si="41"/>
        <v>1.0421052631578948E-3</v>
      </c>
      <c r="K262" s="244">
        <f t="shared" si="41"/>
        <v>-4.5789473684210527E-4</v>
      </c>
      <c r="L262" s="244">
        <f t="shared" si="41"/>
        <v>-1.9578947368421051E-3</v>
      </c>
      <c r="M262" s="244">
        <f t="shared" si="41"/>
        <v>-1.981578947368421E-3</v>
      </c>
      <c r="N262" s="2"/>
      <c r="O262" s="298" t="s">
        <v>488</v>
      </c>
      <c r="P262" s="172"/>
      <c r="Q262" s="172"/>
      <c r="R262" s="172"/>
      <c r="S262" s="161"/>
      <c r="T262" s="161"/>
      <c r="U262" s="161"/>
      <c r="V262" s="161"/>
      <c r="W262" s="161"/>
    </row>
    <row r="263" spans="1:23" ht="12.75">
      <c r="B263" s="183">
        <v>200000</v>
      </c>
      <c r="C263" s="244">
        <f t="shared" ref="C263:M263" si="42">C168/$B263</f>
        <v>4.6008750000000001E-2</v>
      </c>
      <c r="D263" s="244">
        <f t="shared" si="42"/>
        <v>2.9991180453879933E-2</v>
      </c>
      <c r="E263" s="244">
        <f t="shared" si="42"/>
        <v>2.2683749999999999E-2</v>
      </c>
      <c r="F263" s="244">
        <f t="shared" si="42"/>
        <v>1.6140000000000002E-2</v>
      </c>
      <c r="G263" s="244">
        <f t="shared" si="42"/>
        <v>9.6399999999999993E-3</v>
      </c>
      <c r="H263" s="244">
        <f t="shared" si="42"/>
        <v>3.4650000000000002E-3</v>
      </c>
      <c r="I263" s="244">
        <f t="shared" si="42"/>
        <v>1.9650000000000002E-3</v>
      </c>
      <c r="J263" s="244">
        <f t="shared" si="42"/>
        <v>4.6500000000000003E-4</v>
      </c>
      <c r="K263" s="244">
        <f t="shared" si="42"/>
        <v>-1.0349999999999999E-3</v>
      </c>
      <c r="L263" s="244">
        <f t="shared" si="42"/>
        <v>-2.5349999999999999E-3</v>
      </c>
      <c r="M263" s="244">
        <f t="shared" si="42"/>
        <v>-3.3825000000000001E-3</v>
      </c>
      <c r="N263" s="2"/>
      <c r="O263" s="2"/>
      <c r="P263" s="2"/>
      <c r="Q263" s="2"/>
      <c r="R263" s="2"/>
    </row>
    <row r="264" spans="1:23" ht="12.75">
      <c r="B264" s="183">
        <v>210000</v>
      </c>
      <c r="C264" s="244">
        <f t="shared" ref="C264:M264" si="43">C169/$B264</f>
        <v>4.4746428571428569E-2</v>
      </c>
      <c r="D264" s="244">
        <f t="shared" si="43"/>
        <v>2.8077635431918005E-2</v>
      </c>
      <c r="E264" s="244">
        <f t="shared" si="43"/>
        <v>2.0942857142857142E-2</v>
      </c>
      <c r="F264" s="244">
        <f t="shared" si="43"/>
        <v>1.4442857142857143E-2</v>
      </c>
      <c r="G264" s="244">
        <f t="shared" si="43"/>
        <v>7.9428571428571421E-3</v>
      </c>
      <c r="H264" s="244">
        <f t="shared" si="43"/>
        <v>2.9428571428571429E-3</v>
      </c>
      <c r="I264" s="244">
        <f t="shared" si="43"/>
        <v>1.4428571428571429E-3</v>
      </c>
      <c r="J264" s="244">
        <f t="shared" si="43"/>
        <v>-5.7142857142857142E-5</v>
      </c>
      <c r="K264" s="244">
        <f t="shared" si="43"/>
        <v>-1.5571428571428572E-3</v>
      </c>
      <c r="L264" s="244">
        <f t="shared" si="43"/>
        <v>-3.0571428571428572E-3</v>
      </c>
      <c r="M264" s="244">
        <f t="shared" si="43"/>
        <v>-4.464285714285714E-3</v>
      </c>
      <c r="N264" s="2"/>
      <c r="O264" s="2"/>
      <c r="P264" s="2"/>
      <c r="Q264" s="2"/>
      <c r="R264" s="2"/>
    </row>
    <row r="265" spans="1:23" ht="12.75">
      <c r="B265" s="183">
        <v>220000</v>
      </c>
      <c r="C265" s="244">
        <f t="shared" ref="C265:M265" si="44">C170/$B265</f>
        <v>4.4985227272727274E-2</v>
      </c>
      <c r="D265" s="244">
        <f t="shared" si="44"/>
        <v>2.7156230866498068E-2</v>
      </c>
      <c r="E265" s="244">
        <f t="shared" si="44"/>
        <v>1.9400000000000001E-2</v>
      </c>
      <c r="F265" s="244">
        <f t="shared" si="44"/>
        <v>1.29E-2</v>
      </c>
      <c r="G265" s="244">
        <f t="shared" si="44"/>
        <v>6.4000000000000003E-3</v>
      </c>
      <c r="H265" s="244">
        <f t="shared" si="44"/>
        <v>2.4681818181818182E-3</v>
      </c>
      <c r="I265" s="244">
        <f t="shared" si="44"/>
        <v>9.6818181818181823E-4</v>
      </c>
      <c r="J265" s="244">
        <f t="shared" si="44"/>
        <v>-5.318181818181818E-4</v>
      </c>
      <c r="K265" s="244">
        <f t="shared" si="44"/>
        <v>-2.0318181818181819E-3</v>
      </c>
      <c r="L265" s="244">
        <f t="shared" si="44"/>
        <v>-3.531818181818182E-3</v>
      </c>
      <c r="M265" s="244">
        <f t="shared" si="44"/>
        <v>-4.261363636363636E-3</v>
      </c>
      <c r="N265" s="2"/>
      <c r="O265" s="2"/>
      <c r="P265" s="2"/>
      <c r="Q265" s="2"/>
      <c r="R265" s="2"/>
    </row>
    <row r="266" spans="1:23" ht="12.75">
      <c r="B266" s="183">
        <v>230000</v>
      </c>
      <c r="C266" s="244">
        <f t="shared" ref="C266:M266" si="45">C171/$B266</f>
        <v>4.520326086956522E-2</v>
      </c>
      <c r="D266" s="244">
        <f t="shared" si="45"/>
        <v>2.7814948437201604E-2</v>
      </c>
      <c r="E266" s="244">
        <f t="shared" si="45"/>
        <v>1.8186956521739132E-2</v>
      </c>
      <c r="F266" s="244">
        <f t="shared" si="45"/>
        <v>1.1491304347826086E-2</v>
      </c>
      <c r="G266" s="244">
        <f t="shared" si="45"/>
        <v>4.9913043478260867E-3</v>
      </c>
      <c r="H266" s="244">
        <f t="shared" si="45"/>
        <v>2.0347826086956522E-3</v>
      </c>
      <c r="I266" s="244">
        <f t="shared" si="45"/>
        <v>5.3478260869565218E-4</v>
      </c>
      <c r="J266" s="244">
        <f t="shared" si="45"/>
        <v>-9.6521739130434785E-4</v>
      </c>
      <c r="K266" s="244">
        <f t="shared" si="45"/>
        <v>-2.4652173913043479E-3</v>
      </c>
      <c r="L266" s="244">
        <f t="shared" si="45"/>
        <v>-3.9652173913043475E-3</v>
      </c>
      <c r="M266" s="244">
        <f t="shared" si="45"/>
        <v>-4.076086956521739E-3</v>
      </c>
      <c r="N266" s="2"/>
      <c r="O266" s="2"/>
      <c r="P266" s="2"/>
      <c r="Q266" s="2"/>
      <c r="R266" s="2"/>
    </row>
    <row r="267" spans="1:23" ht="12.75">
      <c r="B267" s="183">
        <v>240000</v>
      </c>
      <c r="C267" s="244">
        <f t="shared" ref="C267:M267" si="46">C172/$B267</f>
        <v>4.5403125000000003E-2</v>
      </c>
      <c r="D267" s="244">
        <f t="shared" si="46"/>
        <v>2.8418772877013179E-2</v>
      </c>
      <c r="E267" s="244">
        <f t="shared" si="46"/>
        <v>1.8762500000000001E-2</v>
      </c>
      <c r="F267" s="244">
        <f t="shared" si="46"/>
        <v>1.0200000000000001E-2</v>
      </c>
      <c r="G267" s="244">
        <f t="shared" si="46"/>
        <v>3.7000000000000002E-3</v>
      </c>
      <c r="H267" s="244">
        <f t="shared" si="46"/>
        <v>1.6375000000000001E-3</v>
      </c>
      <c r="I267" s="244">
        <f t="shared" si="46"/>
        <v>1.3750000000000001E-4</v>
      </c>
      <c r="J267" s="244">
        <f t="shared" si="46"/>
        <v>-1.3625E-3</v>
      </c>
      <c r="K267" s="244">
        <f t="shared" si="46"/>
        <v>-2.8625E-3</v>
      </c>
      <c r="L267" s="244">
        <f t="shared" si="46"/>
        <v>-3.90625E-3</v>
      </c>
      <c r="M267" s="244">
        <f t="shared" si="46"/>
        <v>-3.90625E-3</v>
      </c>
      <c r="N267" s="2"/>
      <c r="O267" s="2"/>
      <c r="P267" s="2"/>
      <c r="Q267" s="2"/>
      <c r="R267" s="2"/>
    </row>
    <row r="268" spans="1:23" ht="12.75">
      <c r="B268" s="3" t="s">
        <v>112</v>
      </c>
      <c r="C268" s="2"/>
      <c r="D268" s="2"/>
      <c r="E268" s="196" t="s">
        <v>578</v>
      </c>
      <c r="F268" s="2"/>
      <c r="G268" s="2"/>
      <c r="H268" s="2"/>
      <c r="I268" s="2"/>
      <c r="J268" s="197" t="s">
        <v>579</v>
      </c>
      <c r="K268" s="2"/>
      <c r="L268" s="2"/>
      <c r="M268" s="2"/>
      <c r="N268" s="2"/>
      <c r="O268" s="2"/>
      <c r="P268" s="2"/>
      <c r="Q268" s="2"/>
      <c r="R268" s="2"/>
    </row>
    <row r="269" spans="1:23" ht="12.75">
      <c r="E269" s="165" t="s">
        <v>989</v>
      </c>
    </row>
    <row r="270" spans="1:23" ht="12.75">
      <c r="C270" s="298" t="s">
        <v>488</v>
      </c>
      <c r="D270" s="172"/>
      <c r="E270" s="172"/>
      <c r="F270" s="172"/>
      <c r="G270" s="172"/>
      <c r="H270" s="172"/>
      <c r="I270" s="172"/>
    </row>
    <row r="272" spans="1:23" ht="18">
      <c r="A272" s="270" t="s">
        <v>929</v>
      </c>
      <c r="B272" s="270"/>
      <c r="C272" s="270"/>
      <c r="D272" s="270"/>
      <c r="E272" s="270"/>
      <c r="F272" s="270"/>
      <c r="G272" s="270"/>
      <c r="H272" s="270"/>
      <c r="I272" s="270"/>
      <c r="J272" s="270"/>
      <c r="K272" s="270"/>
      <c r="L272" s="270"/>
      <c r="M272" s="58"/>
      <c r="N272" s="58"/>
      <c r="O272" s="58"/>
      <c r="P272" s="58"/>
      <c r="Q272" s="58"/>
    </row>
    <row r="273" spans="1:22" ht="18">
      <c r="A273" s="270" t="s">
        <v>187</v>
      </c>
      <c r="B273" s="270"/>
      <c r="C273" s="270"/>
      <c r="D273" s="270"/>
      <c r="E273" s="270"/>
      <c r="F273" s="270"/>
      <c r="G273" s="270"/>
      <c r="H273" s="270"/>
      <c r="I273" s="270"/>
      <c r="J273" s="270"/>
      <c r="K273" s="270"/>
      <c r="L273" s="270"/>
    </row>
    <row r="274" spans="1:22" ht="12.75">
      <c r="A274" s="3" t="s">
        <v>257</v>
      </c>
      <c r="B274" s="2"/>
      <c r="C274" s="2"/>
      <c r="D274" s="2"/>
      <c r="E274" s="2"/>
      <c r="F274" s="2"/>
      <c r="G274" s="2"/>
      <c r="H274" s="2"/>
      <c r="I274" s="2"/>
      <c r="J274" s="2"/>
      <c r="K274" s="2"/>
      <c r="L274" s="2"/>
      <c r="M274" s="2"/>
      <c r="N274" s="2"/>
      <c r="O274" s="2"/>
      <c r="P274" s="2"/>
      <c r="Q274" s="2"/>
    </row>
    <row r="275" spans="1:22" ht="12.75">
      <c r="A275" s="143" t="s">
        <v>877</v>
      </c>
    </row>
    <row r="276" spans="1:22" ht="12.75">
      <c r="A276" s="143" t="s">
        <v>241</v>
      </c>
    </row>
    <row r="277" spans="1:22" ht="12.75">
      <c r="A277" s="143" t="s">
        <v>239</v>
      </c>
    </row>
    <row r="278" spans="1:22" ht="12.75">
      <c r="A278" s="143" t="s">
        <v>240</v>
      </c>
    </row>
    <row r="279" spans="1:22" ht="12.75">
      <c r="A279" s="321" t="s">
        <v>570</v>
      </c>
      <c r="G279" s="322" t="s">
        <v>571</v>
      </c>
      <c r="M279" s="143" t="s">
        <v>919</v>
      </c>
    </row>
    <row r="280" spans="1:22" ht="12.75">
      <c r="A280" s="143"/>
    </row>
    <row r="281" spans="1:22" ht="12.75">
      <c r="A281" s="35"/>
      <c r="C281" s="298" t="s">
        <v>488</v>
      </c>
      <c r="D281" s="172"/>
      <c r="E281" s="172"/>
      <c r="F281" s="172"/>
      <c r="G281" s="172"/>
      <c r="H281" s="172"/>
      <c r="I281" s="172"/>
    </row>
    <row r="282" spans="1:22" ht="12.75">
      <c r="B282" s="23" t="s">
        <v>600</v>
      </c>
      <c r="C282" s="1"/>
      <c r="D282" s="1"/>
      <c r="E282" s="1"/>
      <c r="F282" s="1"/>
      <c r="G282" s="1"/>
      <c r="H282" s="1"/>
      <c r="I282" s="1"/>
      <c r="J282" s="1"/>
      <c r="K282" s="1"/>
      <c r="L282" s="1"/>
      <c r="M282" s="2"/>
      <c r="N282" s="2"/>
      <c r="O282" s="2"/>
      <c r="P282" s="2"/>
      <c r="Q282" s="2"/>
    </row>
    <row r="283" spans="1:22" ht="12.75">
      <c r="A283" s="186"/>
      <c r="B283" s="158" t="s">
        <v>250</v>
      </c>
      <c r="C283" s="130"/>
      <c r="D283" s="130"/>
      <c r="E283" s="130"/>
      <c r="F283" s="130"/>
      <c r="G283" s="130"/>
      <c r="H283" s="130"/>
      <c r="I283" s="130"/>
      <c r="J283" s="130"/>
      <c r="K283" s="130"/>
      <c r="L283" s="130"/>
      <c r="M283" s="130"/>
      <c r="N283" s="2"/>
      <c r="O283" s="2"/>
      <c r="P283" s="2"/>
      <c r="Q283" s="2"/>
    </row>
    <row r="284" spans="1:22" ht="12.75">
      <c r="A284" s="330" t="s">
        <v>257</v>
      </c>
      <c r="B284" s="2"/>
      <c r="C284" s="96" t="s">
        <v>111</v>
      </c>
      <c r="D284" s="2"/>
      <c r="E284" s="2"/>
      <c r="F284" s="2"/>
      <c r="G284" s="2"/>
      <c r="H284" s="2"/>
      <c r="I284" s="2"/>
      <c r="J284" s="2"/>
      <c r="K284" s="2"/>
      <c r="L284" s="2"/>
      <c r="M284" s="12"/>
      <c r="N284" s="2"/>
      <c r="O284" s="2"/>
      <c r="P284" s="2"/>
      <c r="Q284" s="2"/>
    </row>
    <row r="285" spans="1:22" ht="12.75">
      <c r="B285" s="202">
        <f>M129</f>
        <v>0.13770561041957291</v>
      </c>
      <c r="C285" s="20">
        <v>0</v>
      </c>
      <c r="D285" s="20">
        <v>0.05</v>
      </c>
      <c r="E285" s="20">
        <v>0.1</v>
      </c>
      <c r="F285" s="20">
        <v>0.15</v>
      </c>
      <c r="G285" s="20">
        <v>0.2</v>
      </c>
      <c r="H285" s="20">
        <v>0.25</v>
      </c>
      <c r="I285" s="20">
        <v>0.3</v>
      </c>
      <c r="J285" s="20">
        <v>0.35</v>
      </c>
      <c r="K285" s="20">
        <v>0.4</v>
      </c>
      <c r="L285" s="20">
        <v>0.45</v>
      </c>
      <c r="M285" s="20">
        <v>0.5</v>
      </c>
      <c r="N285" s="2"/>
      <c r="O285" s="2"/>
      <c r="P285" s="2"/>
      <c r="Q285" s="2"/>
    </row>
    <row r="286" spans="1:22" ht="12.75">
      <c r="A286" s="173" t="s">
        <v>242</v>
      </c>
      <c r="B286" s="183">
        <v>1E-3</v>
      </c>
      <c r="C286" s="244">
        <f t="dataTable" ref="C286:M310" dt2D="1" dtr="1" r1="C125" r2="F125" ca="1"/>
        <v>0</v>
      </c>
      <c r="D286" s="244">
        <v>0</v>
      </c>
      <c r="E286" s="244">
        <v>1.7670410407335866E-16</v>
      </c>
      <c r="F286" s="244">
        <v>-1.7670410407335866E-16</v>
      </c>
      <c r="G286" s="244">
        <v>0</v>
      </c>
      <c r="H286" s="244">
        <v>0</v>
      </c>
      <c r="I286" s="244">
        <v>0</v>
      </c>
      <c r="J286" s="244">
        <v>0</v>
      </c>
      <c r="K286" s="244">
        <v>-1.7670410407335866E-16</v>
      </c>
      <c r="L286" s="244">
        <v>0</v>
      </c>
      <c r="M286" s="244">
        <v>0</v>
      </c>
      <c r="N286" s="2"/>
      <c r="O286" s="188" t="s">
        <v>299</v>
      </c>
      <c r="P286" s="161"/>
      <c r="Q286" s="161"/>
      <c r="R286" s="161"/>
      <c r="S286" s="161"/>
      <c r="T286" s="161"/>
      <c r="U286" s="161"/>
      <c r="V286" s="161"/>
    </row>
    <row r="287" spans="1:22" ht="12.75">
      <c r="A287" s="173" t="s">
        <v>249</v>
      </c>
      <c r="B287" s="183">
        <v>10000</v>
      </c>
      <c r="C287" s="244">
        <v>0.22401171303074666</v>
      </c>
      <c r="D287" s="244">
        <v>7.7058958179470186E-2</v>
      </c>
      <c r="E287" s="244">
        <v>-6.9893796671806285E-2</v>
      </c>
      <c r="F287" s="244">
        <v>-0.21684655152308274</v>
      </c>
      <c r="G287" s="244">
        <v>-0.29498525073746318</v>
      </c>
      <c r="H287" s="244">
        <v>-0.36873156342182895</v>
      </c>
      <c r="I287" s="244">
        <v>-0.44247787610619471</v>
      </c>
      <c r="J287" s="244">
        <v>-0.47492625368731578</v>
      </c>
      <c r="K287" s="244">
        <v>-0.47492625368731556</v>
      </c>
      <c r="L287" s="244">
        <v>-0.47492625368731556</v>
      </c>
      <c r="M287" s="244">
        <v>-0.47492625368731556</v>
      </c>
      <c r="N287" s="2"/>
      <c r="O287" s="195" t="s">
        <v>269</v>
      </c>
      <c r="P287" s="161"/>
      <c r="Q287" s="161"/>
      <c r="R287" s="161"/>
      <c r="S287" s="161"/>
      <c r="T287" s="161"/>
      <c r="U287" s="161"/>
      <c r="V287" s="161"/>
    </row>
    <row r="288" spans="1:22" ht="12.75">
      <c r="A288" s="174">
        <f>InflateFactr</f>
        <v>1</v>
      </c>
      <c r="B288" s="185">
        <v>20000</v>
      </c>
      <c r="C288" s="244">
        <v>13.737955465587044</v>
      </c>
      <c r="D288" s="244">
        <v>11.330738478258272</v>
      </c>
      <c r="E288" s="244">
        <v>8.9235214909295024</v>
      </c>
      <c r="F288" s="244">
        <v>6.5163045036007308</v>
      </c>
      <c r="G288" s="244">
        <v>4.10908751627196</v>
      </c>
      <c r="H288" s="244">
        <v>1.3907046200274147</v>
      </c>
      <c r="I288" s="244">
        <v>-2.0537320636872702</v>
      </c>
      <c r="J288" s="244">
        <v>-5.2682976093799088</v>
      </c>
      <c r="K288" s="244">
        <v>-7.6678654839034763</v>
      </c>
      <c r="L288" s="244">
        <v>-9.5177069193425083</v>
      </c>
      <c r="M288" s="244">
        <v>-9.9945287816906863</v>
      </c>
      <c r="N288" s="158"/>
      <c r="O288" s="158" t="s">
        <v>250</v>
      </c>
    </row>
    <row r="289" spans="1:22" ht="12.75">
      <c r="A289" s="160" t="s">
        <v>251</v>
      </c>
      <c r="B289" s="183">
        <v>30000</v>
      </c>
      <c r="C289" s="244">
        <v>1.7887931034482758</v>
      </c>
      <c r="D289" s="244">
        <v>1.3979376462211375</v>
      </c>
      <c r="E289" s="244">
        <v>1.0070821889939985</v>
      </c>
      <c r="F289" s="244">
        <v>0.61622673176685994</v>
      </c>
      <c r="G289" s="244">
        <v>0.22537127453972125</v>
      </c>
      <c r="H289" s="244">
        <v>-0.10201149425287356</v>
      </c>
      <c r="I289" s="244">
        <v>-0.31425127480183773</v>
      </c>
      <c r="J289" s="244">
        <v>-0.40281213712323932</v>
      </c>
      <c r="K289" s="244">
        <v>-0.28878679254808909</v>
      </c>
      <c r="L289" s="244">
        <v>-0.15752006866259397</v>
      </c>
      <c r="M289" s="244">
        <v>-5.250668955419803E-2</v>
      </c>
      <c r="N289" s="2"/>
      <c r="O289" s="8"/>
      <c r="P289" s="96" t="s">
        <v>267</v>
      </c>
    </row>
    <row r="290" spans="1:22" ht="12.75">
      <c r="B290" s="183">
        <v>40000</v>
      </c>
      <c r="C290" s="244">
        <v>1.0995989304812834</v>
      </c>
      <c r="D290" s="244">
        <v>0.85714313883236315</v>
      </c>
      <c r="E290" s="244">
        <v>0.61468734718344298</v>
      </c>
      <c r="F290" s="244">
        <v>0.3722315555345227</v>
      </c>
      <c r="G290" s="244">
        <v>0.17981283422459893</v>
      </c>
      <c r="H290" s="244">
        <v>8.1677053890902809E-2</v>
      </c>
      <c r="I290" s="244">
        <v>7.4869246247680474E-2</v>
      </c>
      <c r="J290" s="244">
        <v>0.1028207968932283</v>
      </c>
      <c r="K290" s="244">
        <v>0.10227272727272728</v>
      </c>
      <c r="L290" s="244">
        <v>4.8796791443850268E-2</v>
      </c>
      <c r="M290" s="244">
        <v>0</v>
      </c>
      <c r="N290" s="226" t="s">
        <v>475</v>
      </c>
      <c r="O290" s="199">
        <f>M129</f>
        <v>0.13770561041957291</v>
      </c>
      <c r="P290" s="193">
        <v>0</v>
      </c>
      <c r="Q290" s="193">
        <v>0.1</v>
      </c>
      <c r="R290" s="193">
        <v>0.2</v>
      </c>
      <c r="S290" s="193">
        <v>0.3</v>
      </c>
      <c r="T290" s="193">
        <v>0.4</v>
      </c>
      <c r="U290" s="193">
        <v>0.5</v>
      </c>
    </row>
    <row r="291" spans="1:22" ht="12.75">
      <c r="B291" s="183">
        <v>50000</v>
      </c>
      <c r="C291" s="244">
        <v>0.63795674869500374</v>
      </c>
      <c r="D291" s="244">
        <v>0.44951814676231133</v>
      </c>
      <c r="E291" s="244">
        <v>0.28046806086243053</v>
      </c>
      <c r="F291" s="244">
        <v>0.12788963460104399</v>
      </c>
      <c r="G291" s="244">
        <v>5.077884885189813E-2</v>
      </c>
      <c r="H291" s="244">
        <v>5.0879296170009219E-2</v>
      </c>
      <c r="I291" s="244">
        <v>7.0368259520931786E-2</v>
      </c>
      <c r="J291" s="244">
        <v>3.9895600298284865E-2</v>
      </c>
      <c r="K291" s="244">
        <v>2.609992542878449E-3</v>
      </c>
      <c r="L291" s="244">
        <v>0</v>
      </c>
      <c r="M291" s="244">
        <v>0</v>
      </c>
      <c r="N291" s="2"/>
      <c r="O291" s="194">
        <v>20000</v>
      </c>
      <c r="P291" s="244">
        <f t="dataTable" ref="P291:U297" dt2D="1" dtr="1" r1="C125" r2="F125" ca="1"/>
        <v>13.737955465587044</v>
      </c>
      <c r="Q291" s="244">
        <v>8.9235214909295024</v>
      </c>
      <c r="R291" s="244">
        <v>4.10908751627196</v>
      </c>
      <c r="S291" s="246">
        <v>-2.0537320636872702</v>
      </c>
      <c r="T291" s="246">
        <v>-7.6678654839034763</v>
      </c>
      <c r="U291" s="246">
        <v>-9.9945287816906863</v>
      </c>
      <c r="V291" s="128"/>
    </row>
    <row r="292" spans="1:22" ht="12.75">
      <c r="B292" s="183">
        <v>60000</v>
      </c>
      <c r="C292" s="244">
        <v>0.64683153013910355</v>
      </c>
      <c r="D292" s="244">
        <v>0.44485553929413274</v>
      </c>
      <c r="E292" s="244">
        <v>0.24287954844916176</v>
      </c>
      <c r="F292" s="244">
        <v>8.4307344857784891E-2</v>
      </c>
      <c r="G292" s="244">
        <v>3.2458627611161722E-2</v>
      </c>
      <c r="H292" s="244">
        <v>4.8616092744755125E-2</v>
      </c>
      <c r="I292" s="244">
        <v>2.241112828438949E-2</v>
      </c>
      <c r="J292" s="244">
        <v>0</v>
      </c>
      <c r="K292" s="244">
        <v>0</v>
      </c>
      <c r="L292" s="244">
        <v>0</v>
      </c>
      <c r="M292" s="244">
        <v>0</v>
      </c>
      <c r="N292" s="2"/>
      <c r="O292" s="183">
        <v>40000</v>
      </c>
      <c r="P292" s="244">
        <v>1.0995989304812834</v>
      </c>
      <c r="Q292" s="244">
        <v>0.61468734718344298</v>
      </c>
      <c r="R292" s="244">
        <v>0.17981283422459893</v>
      </c>
      <c r="S292" s="244">
        <v>7.4869246247680474E-2</v>
      </c>
      <c r="T292" s="244">
        <v>0.10227272727272728</v>
      </c>
      <c r="U292" s="244">
        <v>0</v>
      </c>
      <c r="V292" s="128"/>
    </row>
    <row r="293" spans="1:22" ht="12.75">
      <c r="B293" s="183">
        <v>70000</v>
      </c>
      <c r="C293" s="244">
        <v>0.65151515151515149</v>
      </c>
      <c r="D293" s="244">
        <v>0.47151726435716784</v>
      </c>
      <c r="E293" s="244">
        <v>0.29417552144824871</v>
      </c>
      <c r="F293" s="244">
        <v>0.18076402057501484</v>
      </c>
      <c r="G293" s="244">
        <v>0.13770561041957291</v>
      </c>
      <c r="H293" s="244">
        <v>7.0641479732388823E-2</v>
      </c>
      <c r="I293" s="244">
        <v>0</v>
      </c>
      <c r="J293" s="244">
        <v>0</v>
      </c>
      <c r="K293" s="244">
        <v>0</v>
      </c>
      <c r="L293" s="244">
        <v>0</v>
      </c>
      <c r="M293" s="244">
        <v>0</v>
      </c>
      <c r="N293" s="2"/>
      <c r="O293" s="183">
        <v>60000</v>
      </c>
      <c r="P293" s="244">
        <v>0.64683153013910355</v>
      </c>
      <c r="Q293" s="244">
        <v>0.24287954844916176</v>
      </c>
      <c r="R293" s="244">
        <v>3.2458627611161722E-2</v>
      </c>
      <c r="S293" s="244">
        <v>2.241112828438949E-2</v>
      </c>
      <c r="T293" s="244">
        <v>0</v>
      </c>
      <c r="U293" s="244">
        <v>0</v>
      </c>
    </row>
    <row r="294" spans="1:22" ht="12.75">
      <c r="A294" s="226" t="s">
        <v>475</v>
      </c>
      <c r="B294" s="183">
        <v>80000</v>
      </c>
      <c r="C294" s="244">
        <v>0.65440942375039801</v>
      </c>
      <c r="D294" s="244">
        <v>0.48799303906183233</v>
      </c>
      <c r="E294" s="244">
        <v>0.33349251830627191</v>
      </c>
      <c r="F294" s="244">
        <v>0.25756198541651232</v>
      </c>
      <c r="G294" s="244">
        <v>0.2131486787647246</v>
      </c>
      <c r="H294" s="244">
        <v>0.13673989175421841</v>
      </c>
      <c r="I294" s="244">
        <v>8.4686405603311046E-2</v>
      </c>
      <c r="J294" s="244">
        <v>3.3747214262973578E-2</v>
      </c>
      <c r="K294" s="244">
        <v>0</v>
      </c>
      <c r="L294" s="244">
        <v>0</v>
      </c>
      <c r="M294" s="244">
        <v>0</v>
      </c>
      <c r="N294" s="2"/>
      <c r="O294" s="183">
        <v>80000</v>
      </c>
      <c r="P294" s="244">
        <v>0.65440942375039801</v>
      </c>
      <c r="Q294" s="244">
        <v>0.33349251830627191</v>
      </c>
      <c r="R294" s="244">
        <v>0.2131486787647246</v>
      </c>
      <c r="S294" s="244">
        <v>8.4686405603311046E-2</v>
      </c>
      <c r="T294" s="244">
        <v>0</v>
      </c>
      <c r="U294" s="244">
        <v>0</v>
      </c>
    </row>
    <row r="295" spans="1:22" ht="12.75">
      <c r="B295" s="183">
        <v>90000</v>
      </c>
      <c r="C295" s="244">
        <v>0.65637530072173211</v>
      </c>
      <c r="D295" s="244">
        <v>0.49918388202482417</v>
      </c>
      <c r="E295" s="244">
        <v>0.36451231124537847</v>
      </c>
      <c r="F295" s="244">
        <v>0.31132932801534818</v>
      </c>
      <c r="G295" s="244">
        <v>0.25380914194065757</v>
      </c>
      <c r="H295" s="244">
        <v>0.19406575781876503</v>
      </c>
      <c r="I295" s="244">
        <v>0.14595028067361668</v>
      </c>
      <c r="J295" s="244">
        <v>9.7834803528468323E-2</v>
      </c>
      <c r="K295" s="244">
        <v>4.9719326383319967E-2</v>
      </c>
      <c r="L295" s="244">
        <v>1.6038492381716118E-3</v>
      </c>
      <c r="M295" s="244">
        <v>0</v>
      </c>
      <c r="N295" s="2"/>
      <c r="O295" s="183">
        <v>120000</v>
      </c>
      <c r="P295" s="244">
        <v>0.46790239324260913</v>
      </c>
      <c r="Q295" s="244">
        <v>0.25039921729911863</v>
      </c>
      <c r="R295" s="244">
        <v>0.15861098076020647</v>
      </c>
      <c r="S295" s="244">
        <v>8.3528859690286256E-2</v>
      </c>
      <c r="T295" s="244">
        <v>8.4467386203660247E-3</v>
      </c>
      <c r="U295" s="244">
        <v>0</v>
      </c>
    </row>
    <row r="296" spans="1:22" ht="12.75">
      <c r="B296" s="183">
        <v>100000</v>
      </c>
      <c r="C296" s="244">
        <v>0.6381743683132256</v>
      </c>
      <c r="D296" s="244">
        <v>0.48943948773424062</v>
      </c>
      <c r="E296" s="244">
        <v>0.37379795955164929</v>
      </c>
      <c r="F296" s="244">
        <v>0.33425081630265641</v>
      </c>
      <c r="G296" s="244">
        <v>0.26804006373776462</v>
      </c>
      <c r="H296" s="244">
        <v>0.22171636694741634</v>
      </c>
      <c r="I296" s="244">
        <v>0.17618939221488733</v>
      </c>
      <c r="J296" s="244">
        <v>0.1306624174823583</v>
      </c>
      <c r="K296" s="244">
        <v>8.5135442749829274E-2</v>
      </c>
      <c r="L296" s="244">
        <v>3.9608468017300252E-2</v>
      </c>
      <c r="M296" s="244">
        <v>0</v>
      </c>
      <c r="N296" s="2"/>
      <c r="O296" s="194">
        <v>200000</v>
      </c>
      <c r="P296" s="244">
        <v>0.25100930194495213</v>
      </c>
      <c r="Q296" s="244">
        <v>0.12375542158815026</v>
      </c>
      <c r="R296" s="244">
        <v>5.259281486128918E-2</v>
      </c>
      <c r="S296" s="244">
        <v>1.072042336124826E-2</v>
      </c>
      <c r="T296" s="244">
        <v>-5.6466352055429773E-3</v>
      </c>
      <c r="U296" s="244">
        <v>-1.8453858534057122E-2</v>
      </c>
      <c r="V296" s="128"/>
    </row>
    <row r="297" spans="1:22" ht="12.75">
      <c r="B297" s="183">
        <v>110000</v>
      </c>
      <c r="C297" s="244">
        <v>0.53241238642684963</v>
      </c>
      <c r="D297" s="244">
        <v>0.38690310338923989</v>
      </c>
      <c r="E297" s="244">
        <v>0.29418659674612091</v>
      </c>
      <c r="F297" s="244">
        <v>0.25727795290190986</v>
      </c>
      <c r="G297" s="244">
        <v>0.20285555349527165</v>
      </c>
      <c r="H297" s="244">
        <v>0.1620619321342481</v>
      </c>
      <c r="I297" s="244">
        <v>0.12126831077322454</v>
      </c>
      <c r="J297" s="244">
        <v>8.0474689412200998E-2</v>
      </c>
      <c r="K297" s="244">
        <v>3.9681068051177451E-2</v>
      </c>
      <c r="L297" s="244">
        <v>0</v>
      </c>
      <c r="M297" s="244">
        <v>0</v>
      </c>
      <c r="N297" s="2"/>
      <c r="O297" s="183">
        <v>600000</v>
      </c>
      <c r="P297" s="244">
        <v>8.6629754367419987E-2</v>
      </c>
      <c r="Q297" s="244">
        <v>-4.355158941952663E-3</v>
      </c>
      <c r="R297" s="244">
        <v>-5.219093690731795E-2</v>
      </c>
      <c r="S297" s="244">
        <v>-8.5944572697630978E-2</v>
      </c>
      <c r="T297" s="244">
        <v>-9.3474358626682505E-2</v>
      </c>
      <c r="U297" s="244">
        <v>-9.3474358626682505E-2</v>
      </c>
      <c r="V297" s="128"/>
    </row>
    <row r="298" spans="1:22" ht="12.75">
      <c r="B298" s="183">
        <v>120000</v>
      </c>
      <c r="C298" s="244">
        <v>0.46790239324260913</v>
      </c>
      <c r="D298" s="244">
        <v>0.33399486994209659</v>
      </c>
      <c r="E298" s="244">
        <v>0.25039921729911863</v>
      </c>
      <c r="F298" s="244">
        <v>0.20295635851712812</v>
      </c>
      <c r="G298" s="244">
        <v>0.15861098076020647</v>
      </c>
      <c r="H298" s="244">
        <v>0.12106992022524636</v>
      </c>
      <c r="I298" s="244">
        <v>8.3528859690286256E-2</v>
      </c>
      <c r="J298" s="244">
        <v>4.5987799155326137E-2</v>
      </c>
      <c r="K298" s="244">
        <v>8.4467386203660247E-3</v>
      </c>
      <c r="L298" s="244">
        <v>0</v>
      </c>
      <c r="M298" s="244">
        <v>0</v>
      </c>
      <c r="N298" s="2"/>
      <c r="O298" s="3" t="s">
        <v>268</v>
      </c>
      <c r="V298" s="128"/>
    </row>
    <row r="299" spans="1:22" ht="12.75">
      <c r="B299" s="183">
        <v>130000</v>
      </c>
      <c r="C299" s="244">
        <v>0.42084404166103073</v>
      </c>
      <c r="D299" s="244">
        <v>0.29539969843114761</v>
      </c>
      <c r="E299" s="244">
        <v>0.22714136022381989</v>
      </c>
      <c r="F299" s="244">
        <v>0.17331259299337212</v>
      </c>
      <c r="G299" s="244">
        <v>0.12633572298119844</v>
      </c>
      <c r="H299" s="244">
        <v>9.1167320438252403E-2</v>
      </c>
      <c r="I299" s="244">
        <v>5.5998917895306373E-2</v>
      </c>
      <c r="J299" s="244">
        <v>2.083051535236034E-2</v>
      </c>
      <c r="K299" s="244">
        <v>0</v>
      </c>
      <c r="L299" s="244">
        <v>0</v>
      </c>
      <c r="M299" s="244">
        <v>0</v>
      </c>
      <c r="N299" s="2"/>
      <c r="O299" s="196" t="s">
        <v>271</v>
      </c>
      <c r="R299" s="128"/>
      <c r="S299" s="128"/>
    </row>
    <row r="300" spans="1:22" ht="12.75">
      <c r="B300" s="183">
        <v>140000</v>
      </c>
      <c r="C300" s="244">
        <v>0.38499940426545931</v>
      </c>
      <c r="D300" s="244">
        <v>0.26680567139282735</v>
      </c>
      <c r="E300" s="244">
        <v>0.20942570666938334</v>
      </c>
      <c r="F300" s="244">
        <v>0.15605862027880377</v>
      </c>
      <c r="G300" s="244">
        <v>0.11268914571666865</v>
      </c>
      <c r="H300" s="244">
        <v>6.9319671154533538E-2</v>
      </c>
      <c r="I300" s="244">
        <v>3.5029190992493742E-2</v>
      </c>
      <c r="J300" s="244">
        <v>1.6680567139282735E-3</v>
      </c>
      <c r="K300" s="244">
        <v>0</v>
      </c>
      <c r="L300" s="244">
        <v>0</v>
      </c>
      <c r="M300" s="244">
        <v>0</v>
      </c>
      <c r="N300" s="2"/>
      <c r="O300" s="197" t="s">
        <v>270</v>
      </c>
    </row>
    <row r="301" spans="1:22" ht="12.75">
      <c r="B301" s="183">
        <v>150000</v>
      </c>
      <c r="C301" s="244">
        <v>0.35678696901948259</v>
      </c>
      <c r="D301" s="244">
        <v>0.2452145214521452</v>
      </c>
      <c r="E301" s="244">
        <v>0.19548215011365588</v>
      </c>
      <c r="F301" s="244">
        <v>0.14391568189076973</v>
      </c>
      <c r="G301" s="244">
        <v>0.10239540083040562</v>
      </c>
      <c r="H301" s="244">
        <v>6.0875119770041522E-2</v>
      </c>
      <c r="I301" s="244">
        <v>1.935483870967742E-2</v>
      </c>
      <c r="J301" s="244">
        <v>0</v>
      </c>
      <c r="K301" s="244">
        <v>0</v>
      </c>
      <c r="L301" s="244">
        <v>0</v>
      </c>
      <c r="M301" s="244">
        <v>0</v>
      </c>
      <c r="N301" s="2"/>
      <c r="O301" s="165" t="s">
        <v>991</v>
      </c>
      <c r="Q301" s="128"/>
      <c r="R301" s="128"/>
      <c r="S301" s="128"/>
      <c r="T301" s="128"/>
      <c r="U301" s="128"/>
      <c r="V301" s="128"/>
    </row>
    <row r="302" spans="1:22" ht="12.75">
      <c r="B302" s="183">
        <v>160000</v>
      </c>
      <c r="C302" s="244">
        <v>0.3340036563071298</v>
      </c>
      <c r="D302" s="244">
        <v>0.22777831232560378</v>
      </c>
      <c r="E302" s="244">
        <v>0.1821706918117964</v>
      </c>
      <c r="F302" s="244">
        <v>0.13410949677667661</v>
      </c>
      <c r="G302" s="244">
        <v>9.4082555566246506E-2</v>
      </c>
      <c r="H302" s="244">
        <v>5.4055614355816413E-2</v>
      </c>
      <c r="I302" s="244">
        <v>1.4028673145386318E-2</v>
      </c>
      <c r="J302" s="244">
        <v>0</v>
      </c>
      <c r="K302" s="244">
        <v>0</v>
      </c>
      <c r="L302" s="244">
        <v>0</v>
      </c>
      <c r="M302" s="244">
        <v>0</v>
      </c>
      <c r="N302" s="2"/>
      <c r="O302" s="198" t="s">
        <v>250</v>
      </c>
      <c r="P302" s="128"/>
      <c r="Q302" s="177"/>
      <c r="R302" s="177"/>
    </row>
    <row r="303" spans="1:22" ht="12.75">
      <c r="B303" s="183">
        <v>170000</v>
      </c>
      <c r="C303" s="244">
        <v>0.31521987185113665</v>
      </c>
      <c r="D303" s="244">
        <v>0.2134831577633847</v>
      </c>
      <c r="E303" s="244">
        <v>0.17039410164135874</v>
      </c>
      <c r="F303" s="244">
        <v>0.12602475204072677</v>
      </c>
      <c r="G303" s="244">
        <v>8.7229000263319575E-2</v>
      </c>
      <c r="H303" s="244">
        <v>4.8433248485912406E-2</v>
      </c>
      <c r="I303" s="244">
        <v>1.5430527516896339E-2</v>
      </c>
      <c r="J303" s="244">
        <v>6.4776617221100679E-3</v>
      </c>
      <c r="K303" s="244">
        <v>0</v>
      </c>
      <c r="L303" s="244">
        <v>0</v>
      </c>
      <c r="M303" s="244">
        <v>0</v>
      </c>
      <c r="N303" s="2"/>
      <c r="O303" s="175">
        <f>InflateFactr</f>
        <v>1</v>
      </c>
      <c r="P303" s="176" t="s">
        <v>254</v>
      </c>
      <c r="Q303" s="2"/>
    </row>
    <row r="304" spans="1:22" ht="12.75">
      <c r="B304" s="183">
        <v>180000</v>
      </c>
      <c r="C304" s="244">
        <v>0.29626678257509903</v>
      </c>
      <c r="D304" s="244">
        <v>0.19968773595165326</v>
      </c>
      <c r="E304" s="244">
        <v>0.15765961557036609</v>
      </c>
      <c r="F304" s="244">
        <v>0.11648797450014489</v>
      </c>
      <c r="G304" s="244">
        <v>7.8817733990147784E-2</v>
      </c>
      <c r="H304" s="244">
        <v>4.1147493480150683E-2</v>
      </c>
      <c r="I304" s="244">
        <v>1.8448758813870376E-2</v>
      </c>
      <c r="J304" s="244">
        <v>9.7556263884864287E-3</v>
      </c>
      <c r="K304" s="244">
        <v>1.0624939631024824E-3</v>
      </c>
      <c r="L304" s="244">
        <v>-2.4630541871921183E-3</v>
      </c>
      <c r="M304" s="244">
        <v>-2.4630541871921183E-3</v>
      </c>
      <c r="N304" s="2"/>
      <c r="O304" s="2"/>
      <c r="P304" s="2"/>
      <c r="Q304" s="172"/>
      <c r="R304" s="172"/>
      <c r="S304" s="172"/>
      <c r="T304" s="172"/>
      <c r="U304" s="2"/>
    </row>
    <row r="305" spans="1:17" ht="12.75">
      <c r="B305" s="183">
        <v>190000</v>
      </c>
      <c r="C305" s="244">
        <v>0.27176673853332939</v>
      </c>
      <c r="D305" s="244">
        <v>0.18016387787144311</v>
      </c>
      <c r="E305" s="244">
        <v>0.13930564990106029</v>
      </c>
      <c r="F305" s="244">
        <v>0.10109572048790573</v>
      </c>
      <c r="G305" s="244">
        <v>6.4620927965976543E-2</v>
      </c>
      <c r="H305" s="244">
        <v>2.8146135444047374E-2</v>
      </c>
      <c r="I305" s="244">
        <v>1.4265040314244366E-2</v>
      </c>
      <c r="J305" s="244">
        <v>5.8477805014914798E-3</v>
      </c>
      <c r="K305" s="244">
        <v>-2.5694793112614077E-3</v>
      </c>
      <c r="L305" s="244">
        <v>-1.0986739124014294E-2</v>
      </c>
      <c r="M305" s="244">
        <v>-1.1119643226320919E-2</v>
      </c>
      <c r="N305" s="2"/>
      <c r="O305" s="298" t="s">
        <v>488</v>
      </c>
      <c r="P305" s="172"/>
      <c r="Q305" s="2"/>
    </row>
    <row r="306" spans="1:17" ht="12.75">
      <c r="B306" s="183">
        <v>200000</v>
      </c>
      <c r="C306" s="244">
        <v>0.25100930194495213</v>
      </c>
      <c r="D306" s="244">
        <v>0.16362246899195249</v>
      </c>
      <c r="E306" s="244">
        <v>0.12375542158815026</v>
      </c>
      <c r="F306" s="244">
        <v>8.8054775089336859E-2</v>
      </c>
      <c r="G306" s="244">
        <v>5.259281486128918E-2</v>
      </c>
      <c r="H306" s="244">
        <v>1.8903952644643882E-2</v>
      </c>
      <c r="I306" s="244">
        <v>1.072042336124826E-2</v>
      </c>
      <c r="J306" s="244">
        <v>2.5368940778526419E-3</v>
      </c>
      <c r="K306" s="244">
        <v>-5.6466352055429773E-3</v>
      </c>
      <c r="L306" s="244">
        <v>-1.3830164488938597E-2</v>
      </c>
      <c r="M306" s="244">
        <v>-1.8453858534057122E-2</v>
      </c>
      <c r="N306" s="2"/>
      <c r="O306" s="2"/>
      <c r="P306" s="2"/>
      <c r="Q306" s="2"/>
    </row>
    <row r="307" spans="1:17" ht="12.75">
      <c r="B307" s="183">
        <v>210000</v>
      </c>
      <c r="C307" s="244">
        <v>0.23813958792670872</v>
      </c>
      <c r="D307" s="244">
        <v>0.14942860793995744</v>
      </c>
      <c r="E307" s="244">
        <v>0.11145746217592944</v>
      </c>
      <c r="F307" s="244">
        <v>7.6864593628829928E-2</v>
      </c>
      <c r="G307" s="244">
        <v>4.2271725081730403E-2</v>
      </c>
      <c r="H307" s="244">
        <v>1.5661826199346158E-2</v>
      </c>
      <c r="I307" s="244">
        <v>7.6788565346308825E-3</v>
      </c>
      <c r="J307" s="244">
        <v>-3.041131300843914E-4</v>
      </c>
      <c r="K307" s="244">
        <v>-8.2870827947996648E-3</v>
      </c>
      <c r="L307" s="244">
        <v>-1.627005245951494E-2</v>
      </c>
      <c r="M307" s="244">
        <v>-2.3758838287843077E-2</v>
      </c>
      <c r="N307" s="2"/>
      <c r="O307" s="2"/>
      <c r="P307" s="2"/>
      <c r="Q307" s="2"/>
    </row>
    <row r="308" spans="1:17" ht="12.75">
      <c r="B308" s="183">
        <v>220000</v>
      </c>
      <c r="C308" s="244">
        <v>0.23419271634444733</v>
      </c>
      <c r="D308" s="244">
        <v>0.14137511040558401</v>
      </c>
      <c r="E308" s="244">
        <v>0.10099623748787241</v>
      </c>
      <c r="F308" s="244">
        <v>6.7157291937812058E-2</v>
      </c>
      <c r="G308" s="244">
        <v>3.3318346387751718E-2</v>
      </c>
      <c r="H308" s="244">
        <v>1.2849333869708228E-2</v>
      </c>
      <c r="I308" s="244">
        <v>5.0403464350789184E-3</v>
      </c>
      <c r="J308" s="244">
        <v>-2.7686409995503918E-3</v>
      </c>
      <c r="K308" s="244">
        <v>-1.0577628434179701E-2</v>
      </c>
      <c r="L308" s="244">
        <v>-1.8386615868809013E-2</v>
      </c>
      <c r="M308" s="244">
        <v>-2.2184623393833265E-2</v>
      </c>
      <c r="N308" s="2"/>
      <c r="O308" s="2"/>
      <c r="P308" s="2"/>
      <c r="Q308" s="2"/>
    </row>
    <row r="309" spans="1:17" ht="12.75">
      <c r="B309" s="183">
        <v>230000</v>
      </c>
      <c r="C309" s="244">
        <v>0.23073636787323287</v>
      </c>
      <c r="D309" s="244">
        <v>0.14197914158228919</v>
      </c>
      <c r="E309" s="244">
        <v>9.2833840076344348E-2</v>
      </c>
      <c r="F309" s="244">
        <v>5.8656428238531705E-2</v>
      </c>
      <c r="G309" s="244">
        <v>2.5477707006369428E-2</v>
      </c>
      <c r="H309" s="244">
        <v>1.0386382298763843E-2</v>
      </c>
      <c r="I309" s="244">
        <v>2.7297543221110102E-3</v>
      </c>
      <c r="J309" s="244">
        <v>-4.9268736545418227E-3</v>
      </c>
      <c r="K309" s="244">
        <v>-1.2583501631194656E-2</v>
      </c>
      <c r="L309" s="244">
        <v>-2.024012960784749E-2</v>
      </c>
      <c r="M309" s="244">
        <v>-2.0806054284382699E-2</v>
      </c>
      <c r="N309" s="2"/>
      <c r="O309" s="2"/>
      <c r="P309" s="2"/>
      <c r="Q309" s="2"/>
    </row>
    <row r="310" spans="1:17" ht="12.75">
      <c r="B310" s="183">
        <v>240000</v>
      </c>
      <c r="C310" s="244">
        <v>0.22768444806619445</v>
      </c>
      <c r="D310" s="244">
        <v>0.14251249483865444</v>
      </c>
      <c r="E310" s="244">
        <v>9.4088886102927344E-2</v>
      </c>
      <c r="F310" s="244">
        <v>5.1150253870745316E-2</v>
      </c>
      <c r="G310" s="244">
        <v>1.8554503855074282E-2</v>
      </c>
      <c r="H310" s="244">
        <v>8.2116216385632792E-3</v>
      </c>
      <c r="I310" s="244">
        <v>6.8952548110073344E-4</v>
      </c>
      <c r="J310" s="244">
        <v>-6.8325706763618125E-3</v>
      </c>
      <c r="K310" s="244">
        <v>-1.4354666833824359E-2</v>
      </c>
      <c r="L310" s="244">
        <v>-1.958879207672538E-2</v>
      </c>
      <c r="M310" s="244">
        <v>-1.958879207672538E-2</v>
      </c>
      <c r="N310" s="2"/>
      <c r="O310" s="2"/>
      <c r="P310" s="2"/>
      <c r="Q310" s="2"/>
    </row>
    <row r="311" spans="1:17" ht="12.75">
      <c r="B311" s="3" t="s">
        <v>112</v>
      </c>
      <c r="C311" s="2"/>
      <c r="D311" s="2"/>
      <c r="E311" s="196" t="s">
        <v>578</v>
      </c>
      <c r="F311" s="2"/>
      <c r="G311" s="2"/>
      <c r="H311" s="2"/>
      <c r="I311" s="2"/>
      <c r="J311" s="197" t="s">
        <v>579</v>
      </c>
      <c r="K311" s="2"/>
      <c r="L311" s="2"/>
      <c r="M311" s="2"/>
      <c r="N311" s="2"/>
      <c r="O311" s="2"/>
      <c r="P311" s="2"/>
      <c r="Q311" s="2"/>
    </row>
    <row r="312" spans="1:17" ht="12.75">
      <c r="E312" s="22" t="s">
        <v>747</v>
      </c>
    </row>
    <row r="313" spans="1:17" ht="12.75">
      <c r="E313" s="22" t="s">
        <v>321</v>
      </c>
    </row>
    <row r="314" spans="1:17" ht="12.75">
      <c r="E314" s="165" t="s">
        <v>989</v>
      </c>
    </row>
    <row r="315" spans="1:17" ht="12.75">
      <c r="B315" s="298" t="s">
        <v>488</v>
      </c>
      <c r="C315" s="172"/>
      <c r="D315" s="172"/>
      <c r="E315" s="172"/>
      <c r="F315" s="172"/>
      <c r="G315" s="172"/>
      <c r="H315" s="172"/>
    </row>
    <row r="317" spans="1:17" ht="18">
      <c r="A317" s="270" t="s">
        <v>988</v>
      </c>
      <c r="B317" s="270"/>
      <c r="C317" s="270"/>
      <c r="D317" s="270"/>
      <c r="E317" s="270"/>
      <c r="F317" s="270"/>
      <c r="G317" s="270"/>
      <c r="H317" s="270"/>
      <c r="I317" s="270"/>
      <c r="J317" s="270"/>
      <c r="K317" s="270"/>
      <c r="L317" s="270"/>
      <c r="M317" s="58"/>
    </row>
    <row r="318" spans="1:17" ht="18">
      <c r="A318" s="270" t="s">
        <v>398</v>
      </c>
      <c r="B318" s="270"/>
      <c r="C318" s="270"/>
      <c r="D318" s="270"/>
      <c r="E318" s="270"/>
      <c r="F318" s="270"/>
      <c r="G318" s="270"/>
      <c r="H318" s="270"/>
      <c r="I318" s="270"/>
      <c r="J318" s="270"/>
      <c r="K318" s="270"/>
      <c r="L318" s="270"/>
    </row>
    <row r="319" spans="1:17" ht="18">
      <c r="A319" s="270" t="s">
        <v>367</v>
      </c>
      <c r="B319" s="270"/>
      <c r="C319" s="270"/>
      <c r="D319" s="270"/>
      <c r="E319" s="270"/>
      <c r="F319" s="270"/>
      <c r="G319" s="270"/>
      <c r="H319" s="270"/>
      <c r="I319" s="270"/>
      <c r="J319" s="270"/>
      <c r="K319" s="270"/>
      <c r="L319" s="270"/>
      <c r="M319" s="2"/>
    </row>
    <row r="320" spans="1:17" ht="12.75">
      <c r="B320" s="2"/>
      <c r="C320" s="28" t="s">
        <v>601</v>
      </c>
      <c r="D320" s="2"/>
      <c r="E320" s="2"/>
      <c r="F320" s="2"/>
      <c r="G320" s="2"/>
      <c r="H320" s="2"/>
      <c r="I320" s="2"/>
      <c r="J320" s="2"/>
      <c r="K320" s="2"/>
      <c r="L320" s="2"/>
      <c r="M320" s="2"/>
    </row>
    <row r="321" spans="1:14" ht="12.75">
      <c r="A321" s="179"/>
      <c r="B321" s="2"/>
      <c r="C321" s="175">
        <f>InflateFactr</f>
        <v>1</v>
      </c>
      <c r="D321" s="176" t="s">
        <v>254</v>
      </c>
      <c r="E321" s="181"/>
      <c r="F321" s="177"/>
      <c r="G321" s="2" t="s">
        <v>591</v>
      </c>
      <c r="H321" s="2"/>
      <c r="I321" s="2"/>
      <c r="J321" s="2"/>
      <c r="K321" s="2"/>
      <c r="L321" s="2"/>
      <c r="M321" s="2"/>
    </row>
    <row r="322" spans="1:14" ht="12.75">
      <c r="M322" s="2"/>
    </row>
    <row r="323" spans="1:14" ht="12.75">
      <c r="B323" s="23" t="s">
        <v>596</v>
      </c>
      <c r="C323" s="1"/>
      <c r="D323" s="1"/>
      <c r="E323" s="1"/>
      <c r="F323" s="1"/>
      <c r="G323" s="1"/>
      <c r="H323" s="1"/>
      <c r="I323" s="1"/>
      <c r="J323" s="1"/>
      <c r="K323" s="1"/>
      <c r="L323" s="1"/>
      <c r="M323" s="1"/>
    </row>
    <row r="325" spans="1:14" ht="12.75">
      <c r="C325" s="298" t="s">
        <v>488</v>
      </c>
      <c r="D325" s="172"/>
      <c r="E325" s="172"/>
      <c r="F325" s="172"/>
      <c r="G325" s="172"/>
      <c r="H325" s="172"/>
      <c r="I325" s="172"/>
    </row>
    <row r="326" spans="1:14" ht="12.75">
      <c r="A326" s="330" t="s">
        <v>257</v>
      </c>
      <c r="B326" s="2"/>
      <c r="C326" s="96" t="s">
        <v>111</v>
      </c>
      <c r="D326" s="2"/>
      <c r="E326" s="2"/>
      <c r="F326" s="2"/>
      <c r="G326" s="2"/>
      <c r="H326" s="2"/>
      <c r="I326" s="2"/>
      <c r="J326" s="2"/>
      <c r="K326" s="2"/>
      <c r="L326" s="2"/>
      <c r="M326" s="12"/>
    </row>
    <row r="327" spans="1:14" ht="12.75">
      <c r="B327" s="202">
        <f>K129</f>
        <v>874.77489019033692</v>
      </c>
      <c r="C327" s="20">
        <v>0</v>
      </c>
      <c r="D327" s="20">
        <v>0.05</v>
      </c>
      <c r="E327" s="20">
        <v>0.1</v>
      </c>
      <c r="F327" s="20">
        <v>0.15</v>
      </c>
      <c r="G327" s="20">
        <v>0.2</v>
      </c>
      <c r="H327" s="20">
        <v>0.25</v>
      </c>
      <c r="I327" s="20">
        <v>0.3</v>
      </c>
      <c r="J327" s="20">
        <v>0.35</v>
      </c>
      <c r="K327" s="20">
        <v>0.4</v>
      </c>
      <c r="L327" s="20">
        <v>0.45</v>
      </c>
      <c r="M327" s="20">
        <v>0.5</v>
      </c>
      <c r="N327" s="284" t="s">
        <v>475</v>
      </c>
    </row>
    <row r="328" spans="1:14" ht="12.75">
      <c r="A328" s="173" t="s">
        <v>242</v>
      </c>
      <c r="B328" s="183">
        <v>0</v>
      </c>
      <c r="C328" s="245">
        <f t="dataTable" ref="C328:M353" dt2D="1" dtr="1" r1="C125" r2="F125" ca="1"/>
        <v>0</v>
      </c>
      <c r="D328" s="245">
        <v>0</v>
      </c>
      <c r="E328" s="245">
        <v>0</v>
      </c>
      <c r="F328" s="245">
        <v>0</v>
      </c>
      <c r="G328" s="245">
        <v>0</v>
      </c>
      <c r="H328" s="245">
        <v>0</v>
      </c>
      <c r="I328" s="245">
        <v>0</v>
      </c>
      <c r="J328" s="245">
        <v>0</v>
      </c>
      <c r="K328" s="245">
        <v>0</v>
      </c>
      <c r="L328" s="245">
        <v>0</v>
      </c>
      <c r="M328" s="245">
        <v>0</v>
      </c>
    </row>
    <row r="329" spans="1:14" ht="12.75">
      <c r="A329" s="173" t="s">
        <v>249</v>
      </c>
      <c r="B329" s="183">
        <v>170000</v>
      </c>
      <c r="C329" s="245">
        <v>8978.25</v>
      </c>
      <c r="D329" s="245">
        <v>6080.5340409956043</v>
      </c>
      <c r="E329" s="245">
        <v>4853.25</v>
      </c>
      <c r="F329" s="245">
        <v>3589.5</v>
      </c>
      <c r="G329" s="245">
        <v>2484.5</v>
      </c>
      <c r="H329" s="245">
        <v>1379.5</v>
      </c>
      <c r="I329" s="245">
        <v>439.5</v>
      </c>
      <c r="J329" s="245">
        <v>184.5</v>
      </c>
      <c r="K329" s="245">
        <v>0</v>
      </c>
      <c r="L329" s="245">
        <v>0</v>
      </c>
      <c r="M329" s="245">
        <v>0</v>
      </c>
    </row>
    <row r="330" spans="1:14" ht="12.75">
      <c r="A330" s="174">
        <f>InflateFactr</f>
        <v>1</v>
      </c>
      <c r="B330" s="329">
        <f>B329+1000</f>
        <v>171000</v>
      </c>
      <c r="C330" s="245">
        <v>9008.25</v>
      </c>
      <c r="D330" s="245">
        <v>6100.3407759882903</v>
      </c>
      <c r="E330" s="245">
        <v>4865.25</v>
      </c>
      <c r="F330" s="245">
        <v>3600</v>
      </c>
      <c r="G330" s="245">
        <v>2488.5</v>
      </c>
      <c r="H330" s="245">
        <v>1377</v>
      </c>
      <c r="I330" s="245">
        <v>460.5</v>
      </c>
      <c r="J330" s="245">
        <v>204</v>
      </c>
      <c r="K330" s="245">
        <v>0</v>
      </c>
      <c r="L330" s="245">
        <v>0</v>
      </c>
      <c r="M330" s="245">
        <v>0</v>
      </c>
    </row>
    <row r="331" spans="1:14" ht="12.75">
      <c r="A331" s="160" t="s">
        <v>251</v>
      </c>
      <c r="B331" s="183">
        <f t="shared" ref="B331:B353" si="47">B330+1000</f>
        <v>172000</v>
      </c>
      <c r="C331" s="245">
        <v>9038.25</v>
      </c>
      <c r="D331" s="245">
        <v>6120.1475109809689</v>
      </c>
      <c r="E331" s="245">
        <v>4877.25</v>
      </c>
      <c r="F331" s="245">
        <v>3610.5</v>
      </c>
      <c r="G331" s="245">
        <v>2492.5</v>
      </c>
      <c r="H331" s="245">
        <v>1374.5</v>
      </c>
      <c r="I331" s="245">
        <v>481.5</v>
      </c>
      <c r="J331" s="245">
        <v>223.5</v>
      </c>
      <c r="K331" s="245">
        <v>0</v>
      </c>
      <c r="L331" s="245">
        <v>0</v>
      </c>
      <c r="M331" s="245">
        <v>0</v>
      </c>
    </row>
    <row r="332" spans="1:14" ht="12.75">
      <c r="B332" s="183">
        <f t="shared" si="47"/>
        <v>173000</v>
      </c>
      <c r="C332" s="245">
        <v>9068.25</v>
      </c>
      <c r="D332" s="245">
        <v>6139.9542459736476</v>
      </c>
      <c r="E332" s="245">
        <v>4889.25</v>
      </c>
      <c r="F332" s="245">
        <v>3621</v>
      </c>
      <c r="G332" s="245">
        <v>2496.5</v>
      </c>
      <c r="H332" s="245">
        <v>1372</v>
      </c>
      <c r="I332" s="245">
        <v>502.5</v>
      </c>
      <c r="J332" s="245">
        <v>243</v>
      </c>
      <c r="K332" s="245">
        <v>0</v>
      </c>
      <c r="L332" s="245">
        <v>0</v>
      </c>
      <c r="M332" s="245">
        <v>0</v>
      </c>
    </row>
    <row r="333" spans="1:14" ht="12.75">
      <c r="B333" s="183">
        <f t="shared" si="47"/>
        <v>174000</v>
      </c>
      <c r="C333" s="245">
        <v>9098.25</v>
      </c>
      <c r="D333" s="245">
        <v>6159.7609809663263</v>
      </c>
      <c r="E333" s="245">
        <v>4901.25</v>
      </c>
      <c r="F333" s="245">
        <v>3631.5</v>
      </c>
      <c r="G333" s="245">
        <v>2500.5</v>
      </c>
      <c r="H333" s="245">
        <v>1369.5</v>
      </c>
      <c r="I333" s="245">
        <v>523.5</v>
      </c>
      <c r="J333" s="245">
        <v>262.5</v>
      </c>
      <c r="K333" s="245">
        <v>1.5</v>
      </c>
      <c r="L333" s="245">
        <v>0</v>
      </c>
      <c r="M333" s="245">
        <v>0</v>
      </c>
    </row>
    <row r="334" spans="1:14" ht="12.75">
      <c r="B334" s="183">
        <f t="shared" si="47"/>
        <v>175000</v>
      </c>
      <c r="C334" s="245">
        <v>9128.25</v>
      </c>
      <c r="D334" s="245">
        <v>6179.567715959005</v>
      </c>
      <c r="E334" s="245">
        <v>4913.25</v>
      </c>
      <c r="F334" s="245">
        <v>3642</v>
      </c>
      <c r="G334" s="245">
        <v>2504.5</v>
      </c>
      <c r="H334" s="245">
        <v>1367</v>
      </c>
      <c r="I334" s="245">
        <v>544.5</v>
      </c>
      <c r="J334" s="245">
        <v>282</v>
      </c>
      <c r="K334" s="245">
        <v>19.5</v>
      </c>
      <c r="L334" s="245">
        <v>0</v>
      </c>
      <c r="M334" s="245">
        <v>0</v>
      </c>
    </row>
    <row r="335" spans="1:14" ht="12.75">
      <c r="B335" s="183">
        <f t="shared" si="47"/>
        <v>176000</v>
      </c>
      <c r="C335" s="245">
        <v>9158.25</v>
      </c>
      <c r="D335" s="245">
        <v>6199.3744509516837</v>
      </c>
      <c r="E335" s="245">
        <v>4925.25</v>
      </c>
      <c r="F335" s="245">
        <v>3652.5</v>
      </c>
      <c r="G335" s="245">
        <v>2508.5</v>
      </c>
      <c r="H335" s="245">
        <v>1364.5</v>
      </c>
      <c r="I335" s="245">
        <v>565.5</v>
      </c>
      <c r="J335" s="245">
        <v>301.5</v>
      </c>
      <c r="K335" s="245">
        <v>37.5</v>
      </c>
      <c r="L335" s="245">
        <v>0</v>
      </c>
      <c r="M335" s="245">
        <v>0</v>
      </c>
    </row>
    <row r="336" spans="1:14" ht="12.75">
      <c r="B336" s="183">
        <f t="shared" si="47"/>
        <v>177000</v>
      </c>
      <c r="C336" s="245">
        <v>9188.25</v>
      </c>
      <c r="D336" s="245">
        <v>6219.1811859443624</v>
      </c>
      <c r="E336" s="245">
        <v>4937.25</v>
      </c>
      <c r="F336" s="245">
        <v>3663</v>
      </c>
      <c r="G336" s="245">
        <v>2512.5</v>
      </c>
      <c r="H336" s="245">
        <v>1362</v>
      </c>
      <c r="I336" s="245">
        <v>586.5</v>
      </c>
      <c r="J336" s="245">
        <v>321</v>
      </c>
      <c r="K336" s="245">
        <v>55.5</v>
      </c>
      <c r="L336" s="245">
        <v>0</v>
      </c>
      <c r="M336" s="245">
        <v>0</v>
      </c>
    </row>
    <row r="337" spans="2:13" ht="12.75">
      <c r="B337" s="183">
        <f t="shared" si="47"/>
        <v>178000</v>
      </c>
      <c r="C337" s="245">
        <v>9201.75</v>
      </c>
      <c r="D337" s="245">
        <v>6222.4879209370411</v>
      </c>
      <c r="E337" s="245">
        <v>4932.75</v>
      </c>
      <c r="F337" s="245">
        <v>3657</v>
      </c>
      <c r="G337" s="245">
        <v>2500</v>
      </c>
      <c r="H337" s="245">
        <v>1343</v>
      </c>
      <c r="I337" s="245">
        <v>591</v>
      </c>
      <c r="J337" s="245">
        <v>324</v>
      </c>
      <c r="K337" s="245">
        <v>57</v>
      </c>
      <c r="L337" s="245">
        <v>-16.5</v>
      </c>
      <c r="M337" s="245">
        <v>-16.5</v>
      </c>
    </row>
    <row r="338" spans="2:13" ht="12.75">
      <c r="B338" s="183">
        <f t="shared" si="47"/>
        <v>179000</v>
      </c>
      <c r="C338" s="245">
        <v>9201.75</v>
      </c>
      <c r="D338" s="245">
        <v>6212.2946559297197</v>
      </c>
      <c r="E338" s="245">
        <v>4914.75</v>
      </c>
      <c r="F338" s="245">
        <v>3637.5</v>
      </c>
      <c r="G338" s="245">
        <v>2474</v>
      </c>
      <c r="H338" s="245">
        <v>1310.5</v>
      </c>
      <c r="I338" s="245">
        <v>582</v>
      </c>
      <c r="J338" s="245">
        <v>313.5</v>
      </c>
      <c r="K338" s="245">
        <v>45</v>
      </c>
      <c r="L338" s="245">
        <v>-46.5</v>
      </c>
      <c r="M338" s="245">
        <v>-46.5</v>
      </c>
    </row>
    <row r="339" spans="2:13" ht="12.75">
      <c r="B339" s="183">
        <f t="shared" si="47"/>
        <v>180000</v>
      </c>
      <c r="C339" s="245">
        <v>9201.75</v>
      </c>
      <c r="D339" s="245">
        <v>6202.1013909223984</v>
      </c>
      <c r="E339" s="245">
        <v>4896.75</v>
      </c>
      <c r="F339" s="245">
        <v>3618</v>
      </c>
      <c r="G339" s="245">
        <v>2448</v>
      </c>
      <c r="H339" s="245">
        <v>1278</v>
      </c>
      <c r="I339" s="245">
        <v>573</v>
      </c>
      <c r="J339" s="245">
        <v>303</v>
      </c>
      <c r="K339" s="245">
        <v>33</v>
      </c>
      <c r="L339" s="245">
        <v>-76.5</v>
      </c>
      <c r="M339" s="245">
        <v>-76.5</v>
      </c>
    </row>
    <row r="340" spans="2:13" ht="12.75">
      <c r="B340" s="183">
        <f t="shared" si="47"/>
        <v>181000</v>
      </c>
      <c r="C340" s="245">
        <v>9201.75</v>
      </c>
      <c r="D340" s="245">
        <v>6191.9081259150771</v>
      </c>
      <c r="E340" s="245">
        <v>4878.75</v>
      </c>
      <c r="F340" s="245">
        <v>3598.5</v>
      </c>
      <c r="G340" s="245">
        <v>2422</v>
      </c>
      <c r="H340" s="245">
        <v>1245.5</v>
      </c>
      <c r="I340" s="245">
        <v>564</v>
      </c>
      <c r="J340" s="245">
        <v>292.5</v>
      </c>
      <c r="K340" s="245">
        <v>21</v>
      </c>
      <c r="L340" s="245">
        <v>-106.5</v>
      </c>
      <c r="M340" s="245">
        <v>-106.5</v>
      </c>
    </row>
    <row r="341" spans="2:13" ht="12.75">
      <c r="B341" s="183">
        <f t="shared" si="47"/>
        <v>182000</v>
      </c>
      <c r="C341" s="245">
        <v>9201.75</v>
      </c>
      <c r="D341" s="245">
        <v>6181.7148609077631</v>
      </c>
      <c r="E341" s="245">
        <v>4860.75</v>
      </c>
      <c r="F341" s="245">
        <v>3579</v>
      </c>
      <c r="G341" s="245">
        <v>2396</v>
      </c>
      <c r="H341" s="245">
        <v>1213</v>
      </c>
      <c r="I341" s="245">
        <v>555</v>
      </c>
      <c r="J341" s="245">
        <v>282</v>
      </c>
      <c r="K341" s="245">
        <v>9</v>
      </c>
      <c r="L341" s="245">
        <v>-136.5</v>
      </c>
      <c r="M341" s="245">
        <v>-136.5</v>
      </c>
    </row>
    <row r="342" spans="2:13" ht="12.75">
      <c r="B342" s="183">
        <f t="shared" si="47"/>
        <v>183000</v>
      </c>
      <c r="C342" s="245">
        <v>9201.75</v>
      </c>
      <c r="D342" s="245">
        <v>6171.5215959004418</v>
      </c>
      <c r="E342" s="245">
        <v>4842.75</v>
      </c>
      <c r="F342" s="245">
        <v>3559.5</v>
      </c>
      <c r="G342" s="245">
        <v>2370</v>
      </c>
      <c r="H342" s="245">
        <v>1180.5</v>
      </c>
      <c r="I342" s="245">
        <v>546</v>
      </c>
      <c r="J342" s="245">
        <v>271.5</v>
      </c>
      <c r="K342" s="245">
        <v>-3</v>
      </c>
      <c r="L342" s="245">
        <v>-166.5</v>
      </c>
      <c r="M342" s="245">
        <v>-166.5</v>
      </c>
    </row>
    <row r="343" spans="2:13" ht="12.75">
      <c r="B343" s="183">
        <f t="shared" si="47"/>
        <v>184000</v>
      </c>
      <c r="C343" s="245">
        <v>9201.75</v>
      </c>
      <c r="D343" s="245">
        <v>6161.3283308931204</v>
      </c>
      <c r="E343" s="245">
        <v>4824.75</v>
      </c>
      <c r="F343" s="245">
        <v>3540</v>
      </c>
      <c r="G343" s="245">
        <v>2344</v>
      </c>
      <c r="H343" s="245">
        <v>1148</v>
      </c>
      <c r="I343" s="245">
        <v>537</v>
      </c>
      <c r="J343" s="245">
        <v>261</v>
      </c>
      <c r="K343" s="245">
        <v>-15</v>
      </c>
      <c r="L343" s="245">
        <v>-196.5</v>
      </c>
      <c r="M343" s="245">
        <v>-196.5</v>
      </c>
    </row>
    <row r="344" spans="2:13" ht="12.75">
      <c r="B344" s="183">
        <f t="shared" si="47"/>
        <v>185000</v>
      </c>
      <c r="C344" s="245">
        <v>9201.75</v>
      </c>
      <c r="D344" s="245">
        <v>6151.1350658857991</v>
      </c>
      <c r="E344" s="245">
        <v>4806.75</v>
      </c>
      <c r="F344" s="245">
        <v>3520.5</v>
      </c>
      <c r="G344" s="245">
        <v>2318</v>
      </c>
      <c r="H344" s="245">
        <v>1115.5</v>
      </c>
      <c r="I344" s="245">
        <v>528</v>
      </c>
      <c r="J344" s="245">
        <v>250.5</v>
      </c>
      <c r="K344" s="245">
        <v>-27</v>
      </c>
      <c r="L344" s="245">
        <v>-226.5</v>
      </c>
      <c r="M344" s="245">
        <v>-226.5</v>
      </c>
    </row>
    <row r="345" spans="2:13" ht="12.75">
      <c r="B345" s="183">
        <f t="shared" si="47"/>
        <v>186000</v>
      </c>
      <c r="C345" s="245">
        <v>9201.75</v>
      </c>
      <c r="D345" s="245">
        <v>6140.9418008784778</v>
      </c>
      <c r="E345" s="245">
        <v>4788.75</v>
      </c>
      <c r="F345" s="245">
        <v>3501</v>
      </c>
      <c r="G345" s="245">
        <v>2292</v>
      </c>
      <c r="H345" s="245">
        <v>1083</v>
      </c>
      <c r="I345" s="245">
        <v>519</v>
      </c>
      <c r="J345" s="245">
        <v>240</v>
      </c>
      <c r="K345" s="245">
        <v>-39</v>
      </c>
      <c r="L345" s="245">
        <v>-256.5</v>
      </c>
      <c r="M345" s="245">
        <v>-256.5</v>
      </c>
    </row>
    <row r="346" spans="2:13" ht="12.75">
      <c r="B346" s="183">
        <f t="shared" si="47"/>
        <v>187000</v>
      </c>
      <c r="C346" s="245">
        <v>9201.75</v>
      </c>
      <c r="D346" s="245">
        <v>6130.7485358711565</v>
      </c>
      <c r="E346" s="245">
        <v>4770.75</v>
      </c>
      <c r="F346" s="245">
        <v>3481.5</v>
      </c>
      <c r="G346" s="245">
        <v>2266</v>
      </c>
      <c r="H346" s="245">
        <v>1050.5</v>
      </c>
      <c r="I346" s="245">
        <v>510</v>
      </c>
      <c r="J346" s="245">
        <v>229.5</v>
      </c>
      <c r="K346" s="245">
        <v>-51</v>
      </c>
      <c r="L346" s="245">
        <v>-286.5</v>
      </c>
      <c r="M346" s="245">
        <v>-286.5</v>
      </c>
    </row>
    <row r="347" spans="2:13" ht="12.75">
      <c r="B347" s="183">
        <f t="shared" si="47"/>
        <v>188000</v>
      </c>
      <c r="C347" s="245">
        <v>9201.75</v>
      </c>
      <c r="D347" s="245">
        <v>6120.5552708638352</v>
      </c>
      <c r="E347" s="245">
        <v>4752.75</v>
      </c>
      <c r="F347" s="245">
        <v>3462</v>
      </c>
      <c r="G347" s="245">
        <v>2240</v>
      </c>
      <c r="H347" s="245">
        <v>1018</v>
      </c>
      <c r="I347" s="245">
        <v>501</v>
      </c>
      <c r="J347" s="245">
        <v>219</v>
      </c>
      <c r="K347" s="245">
        <v>-63</v>
      </c>
      <c r="L347" s="245">
        <v>-316.5</v>
      </c>
      <c r="M347" s="245">
        <v>-316.5</v>
      </c>
    </row>
    <row r="348" spans="2:13" ht="12.75">
      <c r="B348" s="183">
        <f t="shared" si="47"/>
        <v>189000</v>
      </c>
      <c r="C348" s="245">
        <v>9201.75</v>
      </c>
      <c r="D348" s="245">
        <v>6110.3620058565139</v>
      </c>
      <c r="E348" s="245">
        <v>4734.75</v>
      </c>
      <c r="F348" s="245">
        <v>3442.5</v>
      </c>
      <c r="G348" s="245">
        <v>2214</v>
      </c>
      <c r="H348" s="245">
        <v>985.5</v>
      </c>
      <c r="I348" s="245">
        <v>492</v>
      </c>
      <c r="J348" s="245">
        <v>208.5</v>
      </c>
      <c r="K348" s="245">
        <v>-75</v>
      </c>
      <c r="L348" s="245">
        <v>-346.5</v>
      </c>
      <c r="M348" s="245">
        <v>-346.5</v>
      </c>
    </row>
    <row r="349" spans="2:13" ht="12.75">
      <c r="B349" s="183">
        <f t="shared" si="47"/>
        <v>190000</v>
      </c>
      <c r="C349" s="245">
        <v>9201.75</v>
      </c>
      <c r="D349" s="245">
        <v>6100.1687408491925</v>
      </c>
      <c r="E349" s="245">
        <v>4716.75</v>
      </c>
      <c r="F349" s="245">
        <v>3423</v>
      </c>
      <c r="G349" s="245">
        <v>2188</v>
      </c>
      <c r="H349" s="245">
        <v>953</v>
      </c>
      <c r="I349" s="245">
        <v>483</v>
      </c>
      <c r="J349" s="245">
        <v>198</v>
      </c>
      <c r="K349" s="245">
        <v>-87</v>
      </c>
      <c r="L349" s="245">
        <v>-372</v>
      </c>
      <c r="M349" s="245">
        <v>-376.5</v>
      </c>
    </row>
    <row r="350" spans="2:13" ht="12.75">
      <c r="B350" s="183">
        <f t="shared" si="47"/>
        <v>191000</v>
      </c>
      <c r="C350" s="245">
        <v>9201.75</v>
      </c>
      <c r="D350" s="245">
        <v>6089.9754758418712</v>
      </c>
      <c r="E350" s="245">
        <v>4698.75</v>
      </c>
      <c r="F350" s="245">
        <v>3403.5</v>
      </c>
      <c r="G350" s="245">
        <v>2162</v>
      </c>
      <c r="H350" s="245">
        <v>920.5</v>
      </c>
      <c r="I350" s="245">
        <v>474</v>
      </c>
      <c r="J350" s="245">
        <v>187.5</v>
      </c>
      <c r="K350" s="245">
        <v>-99</v>
      </c>
      <c r="L350" s="245">
        <v>-385.5</v>
      </c>
      <c r="M350" s="245">
        <v>-406.5</v>
      </c>
    </row>
    <row r="351" spans="2:13" ht="12.75">
      <c r="B351" s="183">
        <f t="shared" si="47"/>
        <v>192000</v>
      </c>
      <c r="C351" s="245">
        <v>9201.75</v>
      </c>
      <c r="D351" s="245">
        <v>6079.7822108345499</v>
      </c>
      <c r="E351" s="245">
        <v>4680.75</v>
      </c>
      <c r="F351" s="245">
        <v>3384</v>
      </c>
      <c r="G351" s="245">
        <v>2136</v>
      </c>
      <c r="H351" s="245">
        <v>888</v>
      </c>
      <c r="I351" s="245">
        <v>465</v>
      </c>
      <c r="J351" s="245">
        <v>177</v>
      </c>
      <c r="K351" s="245">
        <v>-111</v>
      </c>
      <c r="L351" s="245">
        <v>-399</v>
      </c>
      <c r="M351" s="245">
        <v>-436.5</v>
      </c>
    </row>
    <row r="352" spans="2:13" ht="12.75">
      <c r="B352" s="183">
        <f t="shared" si="47"/>
        <v>193000</v>
      </c>
      <c r="C352" s="245">
        <v>9201.75</v>
      </c>
      <c r="D352" s="245">
        <v>6069.5889458272359</v>
      </c>
      <c r="E352" s="245">
        <v>4662.75</v>
      </c>
      <c r="F352" s="245">
        <v>3364.5</v>
      </c>
      <c r="G352" s="245">
        <v>2110</v>
      </c>
      <c r="H352" s="245">
        <v>855.5</v>
      </c>
      <c r="I352" s="245">
        <v>456</v>
      </c>
      <c r="J352" s="245">
        <v>166.5</v>
      </c>
      <c r="K352" s="245">
        <v>-123</v>
      </c>
      <c r="L352" s="245">
        <v>-412.5</v>
      </c>
      <c r="M352" s="245">
        <v>-466.5</v>
      </c>
    </row>
    <row r="353" spans="1:14" ht="12.75">
      <c r="B353" s="183">
        <f t="shared" si="47"/>
        <v>194000</v>
      </c>
      <c r="C353" s="245">
        <v>9201.75</v>
      </c>
      <c r="D353" s="245">
        <v>6059.3956808199146</v>
      </c>
      <c r="E353" s="245">
        <v>4644.75</v>
      </c>
      <c r="F353" s="245">
        <v>3345</v>
      </c>
      <c r="G353" s="245">
        <v>2084</v>
      </c>
      <c r="H353" s="245">
        <v>823</v>
      </c>
      <c r="I353" s="245">
        <v>447</v>
      </c>
      <c r="J353" s="245">
        <v>156</v>
      </c>
      <c r="K353" s="245">
        <v>-135</v>
      </c>
      <c r="L353" s="245">
        <v>-426</v>
      </c>
      <c r="M353" s="245">
        <v>-496.5</v>
      </c>
      <c r="N353" s="284" t="s">
        <v>475</v>
      </c>
    </row>
    <row r="354" spans="1:14" ht="12.75">
      <c r="B354" s="3" t="s">
        <v>112</v>
      </c>
      <c r="E354" s="196" t="s">
        <v>578</v>
      </c>
      <c r="F354" s="2"/>
      <c r="G354" s="2"/>
      <c r="H354" s="2"/>
      <c r="I354" s="2"/>
      <c r="J354" s="197" t="s">
        <v>579</v>
      </c>
      <c r="K354" s="2"/>
    </row>
    <row r="355" spans="1:14" ht="12.75">
      <c r="E355" s="165" t="s">
        <v>989</v>
      </c>
    </row>
    <row r="356" spans="1:14" ht="12.75">
      <c r="C356" s="298" t="s">
        <v>488</v>
      </c>
      <c r="D356" s="172"/>
      <c r="E356" s="172"/>
      <c r="F356" s="172"/>
      <c r="G356" s="172"/>
      <c r="H356" s="172"/>
      <c r="I356" s="172"/>
    </row>
    <row r="358" spans="1:14" ht="12">
      <c r="A358" s="160"/>
    </row>
    <row r="360" spans="1:14" ht="15.75">
      <c r="A360" s="126" t="s">
        <v>564</v>
      </c>
    </row>
    <row r="362" spans="1:14" ht="12.75">
      <c r="A362" s="113" t="s">
        <v>568</v>
      </c>
    </row>
    <row r="364" spans="1:14" ht="12.75">
      <c r="B364" s="22" t="s">
        <v>930</v>
      </c>
    </row>
  </sheetData>
  <sheetProtection sheet="1" objects="1" scenarios="1"/>
  <mergeCells count="16">
    <mergeCell ref="A38:J38"/>
    <mergeCell ref="A43:D43"/>
    <mergeCell ref="F43:I43"/>
    <mergeCell ref="A47:B47"/>
    <mergeCell ref="F47:G47"/>
    <mergeCell ref="M46:N46"/>
    <mergeCell ref="M77:N77"/>
    <mergeCell ref="J109:M109"/>
    <mergeCell ref="J124:M124"/>
    <mergeCell ref="B213:G213"/>
    <mergeCell ref="J213:O213"/>
    <mergeCell ref="A64:J64"/>
    <mergeCell ref="A74:D74"/>
    <mergeCell ref="F74:I74"/>
    <mergeCell ref="A78:B78"/>
    <mergeCell ref="F78:G78"/>
  </mergeCells>
  <conditionalFormatting sqref="C134:G134">
    <cfRule type="cellIs" dxfId="1" priority="1" operator="equal">
      <formula>"ERROR!"</formula>
    </cfRule>
  </conditionalFormatting>
  <conditionalFormatting sqref="C134:G134">
    <cfRule type="cellIs" dxfId="0" priority="2" operator="equal">
      <formula>FALSE</formula>
    </cfRule>
  </conditionalFormatting>
  <hyperlinks>
    <hyperlink ref="A22" location="'2018-WasToBe'!Notes.To.Developers" display="# Notes to developers (likely not of interest to any users)"/>
  </hyperlinks>
  <pageMargins left="0.75" right="0.75" top="1" bottom="1" header="0.5" footer="0.5"/>
  <pageSetup orientation="portrait" horizontalDpi="180" verticalDpi="180"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376"/>
  <sheetViews>
    <sheetView topLeftCell="A23" zoomScale="90" zoomScaleNormal="90" workbookViewId="0">
      <selection activeCell="J36" sqref="J36"/>
    </sheetView>
    <sheetView topLeftCell="A355" zoomScale="90" zoomScaleNormal="90" workbookViewId="1">
      <selection activeCell="J97" sqref="J97"/>
    </sheetView>
  </sheetViews>
  <sheetFormatPr defaultRowHeight="11.25"/>
  <cols>
    <col min="1" max="1" width="18.6640625" customWidth="1"/>
    <col min="2" max="2" width="16.6640625" customWidth="1"/>
    <col min="3" max="3" width="11.5" customWidth="1"/>
    <col min="4" max="4" width="14.5" customWidth="1"/>
    <col min="5" max="7" width="12.5" customWidth="1"/>
    <col min="8" max="8" width="12.1640625" customWidth="1"/>
    <col min="9" max="9" width="14.6640625" customWidth="1"/>
    <col min="10" max="10" width="14.1640625" bestFit="1" customWidth="1"/>
    <col min="11" max="11" width="11.1640625" bestFit="1" customWidth="1"/>
    <col min="12" max="12" width="12.6640625" customWidth="1"/>
    <col min="13" max="23" width="12.83203125" bestFit="1" customWidth="1"/>
  </cols>
  <sheetData>
    <row r="3" spans="1:15" ht="18">
      <c r="A3" s="48" t="s">
        <v>264</v>
      </c>
      <c r="B3" s="26"/>
      <c r="C3" s="26"/>
      <c r="D3" s="26"/>
      <c r="E3" s="26"/>
      <c r="F3" s="26"/>
      <c r="G3" s="26"/>
      <c r="H3" s="26"/>
      <c r="I3" s="26"/>
      <c r="J3" s="26"/>
    </row>
    <row r="4" spans="1:15">
      <c r="A4" s="24" t="s">
        <v>129</v>
      </c>
    </row>
    <row r="5" spans="1:15" ht="12" customHeight="1">
      <c r="A5" s="288"/>
      <c r="B5" s="288"/>
      <c r="C5" s="289"/>
      <c r="D5" s="290"/>
      <c r="E5" s="290"/>
      <c r="F5" s="290"/>
      <c r="G5" s="290"/>
      <c r="H5" s="290"/>
      <c r="I5" s="290"/>
      <c r="J5" s="290"/>
      <c r="K5" s="290"/>
      <c r="L5" s="290"/>
      <c r="M5" s="290"/>
      <c r="N5" s="290"/>
      <c r="O5" s="290"/>
    </row>
    <row r="6" spans="1:15" ht="21.75" customHeight="1">
      <c r="A6" s="192" t="s">
        <v>480</v>
      </c>
      <c r="B6" s="288"/>
      <c r="C6" s="289"/>
      <c r="D6" s="290"/>
      <c r="E6" s="290"/>
      <c r="F6" s="290"/>
      <c r="G6" s="290"/>
      <c r="H6" s="290"/>
      <c r="I6" s="290"/>
      <c r="J6" s="290"/>
      <c r="K6" s="290"/>
      <c r="L6" s="290"/>
      <c r="M6" s="290"/>
      <c r="N6" s="290"/>
      <c r="O6" s="290"/>
    </row>
    <row r="7" spans="1:15" ht="12.75" customHeight="1">
      <c r="B7" s="192"/>
      <c r="C7" s="42"/>
    </row>
    <row r="8" spans="1:15" ht="12.75">
      <c r="A8" s="291" t="s">
        <v>479</v>
      </c>
      <c r="C8" s="42"/>
    </row>
    <row r="9" spans="1:15" ht="12.75">
      <c r="A9" s="291" t="s">
        <v>481</v>
      </c>
      <c r="C9" s="42"/>
    </row>
    <row r="10" spans="1:15" ht="12.75">
      <c r="A10" s="291"/>
      <c r="C10" s="42"/>
    </row>
    <row r="11" spans="1:15" ht="12.75">
      <c r="A11" s="291" t="s">
        <v>482</v>
      </c>
      <c r="C11" s="42"/>
    </row>
    <row r="12" spans="1:15" ht="12.75">
      <c r="A12" s="291" t="s">
        <v>478</v>
      </c>
      <c r="C12" s="42"/>
    </row>
    <row r="13" spans="1:15" ht="12.75">
      <c r="A13" s="43"/>
      <c r="C13" s="42"/>
    </row>
    <row r="14" spans="1:15" ht="12.75">
      <c r="A14" s="291" t="s">
        <v>748</v>
      </c>
      <c r="C14" s="42"/>
    </row>
    <row r="15" spans="1:15" ht="12.75">
      <c r="A15" s="43"/>
      <c r="C15" s="42"/>
    </row>
    <row r="16" spans="1:15" ht="12.75">
      <c r="A16" s="43" t="s">
        <v>166</v>
      </c>
      <c r="C16" s="42"/>
    </row>
    <row r="17" spans="1:13" ht="12.75">
      <c r="A17" s="43"/>
      <c r="C17" s="42"/>
    </row>
    <row r="18" spans="1:13" ht="12.75">
      <c r="A18" s="22" t="s">
        <v>167</v>
      </c>
    </row>
    <row r="20" spans="1:13" ht="12.75">
      <c r="A20" s="22" t="s">
        <v>169</v>
      </c>
      <c r="B20" s="2"/>
      <c r="D20" s="2"/>
      <c r="E20" s="2"/>
      <c r="F20" s="2"/>
      <c r="G20" s="2"/>
      <c r="H20" s="2"/>
      <c r="I20" s="2"/>
      <c r="J20" s="2"/>
    </row>
    <row r="21" spans="1:13" ht="12.75">
      <c r="A21" s="2"/>
      <c r="B21" s="2"/>
      <c r="D21" s="2"/>
      <c r="E21" s="2"/>
      <c r="F21" s="2"/>
      <c r="G21" s="2"/>
      <c r="H21" s="2"/>
      <c r="I21" s="2"/>
      <c r="J21" s="2"/>
    </row>
    <row r="22" spans="1:13" ht="12.75">
      <c r="A22" s="43" t="s">
        <v>128</v>
      </c>
      <c r="B22" s="2"/>
      <c r="D22" s="2"/>
      <c r="E22" s="2"/>
      <c r="F22" s="2"/>
      <c r="G22" s="2"/>
      <c r="H22" s="2"/>
      <c r="I22" s="2"/>
      <c r="J22" s="2"/>
    </row>
    <row r="23" spans="1:13" ht="12.75">
      <c r="A23" s="22" t="s">
        <v>749</v>
      </c>
      <c r="B23" s="2"/>
      <c r="D23" s="2"/>
      <c r="E23" s="2"/>
      <c r="F23" s="2"/>
      <c r="G23" s="2"/>
      <c r="H23" s="2"/>
      <c r="I23" s="2"/>
      <c r="J23" s="2"/>
    </row>
    <row r="24" spans="1:13" ht="12.75">
      <c r="A24" s="2"/>
      <c r="B24" s="2"/>
      <c r="D24" s="2"/>
      <c r="E24" s="2"/>
      <c r="F24" s="2"/>
      <c r="G24" s="2"/>
      <c r="H24" s="2"/>
      <c r="I24" s="2"/>
      <c r="J24" s="2"/>
    </row>
    <row r="25" spans="1:13" ht="12.75">
      <c r="A25" s="22" t="s">
        <v>748</v>
      </c>
      <c r="B25" s="2"/>
      <c r="D25" s="2"/>
      <c r="E25" s="2"/>
      <c r="F25" s="2"/>
      <c r="G25" s="2"/>
      <c r="H25" s="2"/>
      <c r="I25" s="2"/>
      <c r="J25" s="2"/>
    </row>
    <row r="27" spans="1:13" ht="18">
      <c r="A27" s="395" t="s">
        <v>177</v>
      </c>
      <c r="B27" s="395"/>
      <c r="C27" s="395"/>
      <c r="D27" s="395"/>
      <c r="E27" s="395"/>
      <c r="F27" s="395"/>
      <c r="G27" s="395"/>
      <c r="H27" s="395"/>
      <c r="I27" s="395"/>
      <c r="J27" s="395"/>
    </row>
    <row r="29" spans="1:13">
      <c r="A29" s="25"/>
      <c r="D29" s="25"/>
    </row>
    <row r="30" spans="1:13" ht="13.5" thickBot="1">
      <c r="A30" s="396" t="s">
        <v>162</v>
      </c>
      <c r="B30" s="396"/>
      <c r="C30" s="396"/>
      <c r="D30" s="396"/>
      <c r="F30" s="396" t="s">
        <v>163</v>
      </c>
      <c r="G30" s="396"/>
      <c r="H30" s="396"/>
      <c r="I30" s="396"/>
      <c r="K30" s="36" t="s">
        <v>133</v>
      </c>
      <c r="L30" s="26"/>
      <c r="M30" s="147" t="s">
        <v>827</v>
      </c>
    </row>
    <row r="31" spans="1:13" ht="14.25" thickTop="1" thickBot="1">
      <c r="A31" s="34" t="s">
        <v>132</v>
      </c>
      <c r="B31" s="4">
        <v>3100</v>
      </c>
      <c r="C31" s="25"/>
      <c r="F31" s="34" t="s">
        <v>132</v>
      </c>
      <c r="G31" s="4">
        <v>6200</v>
      </c>
      <c r="K31" s="49" t="s">
        <v>174</v>
      </c>
      <c r="L31" s="109">
        <v>30000</v>
      </c>
      <c r="M31" s="27"/>
    </row>
    <row r="32" spans="1:13" ht="13.5" thickTop="1">
      <c r="A32" s="34" t="s">
        <v>134</v>
      </c>
      <c r="B32" s="4">
        <v>4850</v>
      </c>
      <c r="C32" s="25"/>
      <c r="F32" s="34" t="s">
        <v>134</v>
      </c>
      <c r="G32" s="4">
        <v>9700</v>
      </c>
      <c r="K32" s="33" t="s">
        <v>175</v>
      </c>
      <c r="L32" s="39">
        <f>IF(L31-Single.Exem.Plus.SD.2004&lt;0,0,L31-Single.Exem.Plus.SD.2004)</f>
        <v>22050</v>
      </c>
    </row>
    <row r="33" spans="1:18" ht="12.75">
      <c r="A33" s="34" t="s">
        <v>136</v>
      </c>
      <c r="B33" s="6">
        <f>B31+B32</f>
        <v>7950</v>
      </c>
      <c r="C33" s="37"/>
      <c r="F33" s="34" t="s">
        <v>136</v>
      </c>
      <c r="G33" s="6">
        <f>G31+G32</f>
        <v>15900</v>
      </c>
      <c r="K33" s="35" t="s">
        <v>140</v>
      </c>
      <c r="L33" s="28">
        <f>IF(L32&lt;=0,0,VLOOKUP(L32,T.Single.2004,4)+VLOOKUP(L32,T.Single.2004,3)*(L32-VLOOKUP(L32,T.Single.2004,1)))</f>
        <v>2950</v>
      </c>
      <c r="N33" s="35"/>
      <c r="O33" s="397" t="s">
        <v>168</v>
      </c>
      <c r="P33" s="397"/>
      <c r="Q33" s="35"/>
      <c r="R33" s="35"/>
    </row>
    <row r="34" spans="1:18" ht="12.75">
      <c r="A34" s="394" t="s">
        <v>154</v>
      </c>
      <c r="B34" s="394"/>
      <c r="C34" s="30"/>
      <c r="D34" s="31" t="s">
        <v>155</v>
      </c>
      <c r="F34" s="394" t="s">
        <v>154</v>
      </c>
      <c r="G34" s="394"/>
      <c r="H34" s="30"/>
      <c r="I34" s="31" t="s">
        <v>155</v>
      </c>
      <c r="N34" s="97" t="s">
        <v>181</v>
      </c>
      <c r="O34" s="97" t="s">
        <v>131</v>
      </c>
      <c r="P34" s="97" t="s">
        <v>137</v>
      </c>
      <c r="Q34" s="97" t="s">
        <v>138</v>
      </c>
      <c r="R34" s="97" t="s">
        <v>139</v>
      </c>
    </row>
    <row r="35" spans="1:18" ht="13.5" thickBot="1">
      <c r="A35" s="32" t="s">
        <v>156</v>
      </c>
      <c r="B35" s="32" t="s">
        <v>157</v>
      </c>
      <c r="C35" s="32" t="s">
        <v>158</v>
      </c>
      <c r="D35" s="31" t="s">
        <v>130</v>
      </c>
      <c r="F35" s="32" t="s">
        <v>156</v>
      </c>
      <c r="G35" s="32" t="s">
        <v>157</v>
      </c>
      <c r="H35" s="32" t="s">
        <v>158</v>
      </c>
      <c r="I35" s="31" t="s">
        <v>130</v>
      </c>
      <c r="K35" s="36" t="s">
        <v>141</v>
      </c>
      <c r="L35" s="26"/>
      <c r="N35" s="35"/>
      <c r="O35" s="35"/>
      <c r="P35" s="35"/>
      <c r="Q35" s="35"/>
      <c r="R35" s="35"/>
    </row>
    <row r="36" spans="1:18" ht="14.25" thickTop="1" thickBot="1">
      <c r="A36" s="37">
        <v>0</v>
      </c>
      <c r="B36" s="45">
        <f>A37</f>
        <v>7150</v>
      </c>
      <c r="C36" s="40">
        <v>0.1</v>
      </c>
      <c r="D36" s="47">
        <v>0</v>
      </c>
      <c r="F36" s="37">
        <v>0</v>
      </c>
      <c r="G36" s="45">
        <f>F37</f>
        <v>14300</v>
      </c>
      <c r="H36" s="40">
        <v>0.1</v>
      </c>
      <c r="I36" s="47">
        <v>0</v>
      </c>
      <c r="K36" s="49" t="s">
        <v>174</v>
      </c>
      <c r="L36" s="109">
        <v>30000</v>
      </c>
      <c r="N36" s="51">
        <f t="shared" ref="N36:N41" si="0">C36</f>
        <v>0.1</v>
      </c>
      <c r="O36" s="52">
        <f>B36-A36</f>
        <v>7150</v>
      </c>
      <c r="P36" s="53">
        <f>G36-F36</f>
        <v>14300</v>
      </c>
      <c r="Q36" s="54">
        <f>P36/O36</f>
        <v>2</v>
      </c>
      <c r="R36" s="54">
        <f>G36/B36</f>
        <v>2</v>
      </c>
    </row>
    <row r="37" spans="1:18" ht="13.5" thickTop="1">
      <c r="A37" s="37">
        <v>7150</v>
      </c>
      <c r="B37" s="41">
        <f>A38</f>
        <v>29050</v>
      </c>
      <c r="C37" s="40">
        <v>0.15</v>
      </c>
      <c r="D37" s="47">
        <f>C36*A37</f>
        <v>715</v>
      </c>
      <c r="F37" s="37">
        <v>14300</v>
      </c>
      <c r="G37" s="41">
        <f>F38</f>
        <v>58100</v>
      </c>
      <c r="H37" s="40">
        <v>0.15</v>
      </c>
      <c r="I37" s="47">
        <f>H36*F37</f>
        <v>1430</v>
      </c>
      <c r="K37" s="33" t="s">
        <v>175</v>
      </c>
      <c r="L37" s="39">
        <f>IF(L36-MFJ.Exem.Plus.SD.2004&lt;0,0,L36-MFJ.Exem.Plus.SD.2004)</f>
        <v>14100</v>
      </c>
      <c r="M37" s="27"/>
      <c r="N37" s="51">
        <f t="shared" si="0"/>
        <v>0.15</v>
      </c>
      <c r="O37" s="52">
        <f>B37-A37</f>
        <v>21900</v>
      </c>
      <c r="P37" s="53">
        <f>G37-F37</f>
        <v>43800</v>
      </c>
      <c r="Q37" s="54">
        <f>P37/O37</f>
        <v>2</v>
      </c>
      <c r="R37" s="54">
        <f>G37/B37</f>
        <v>2</v>
      </c>
    </row>
    <row r="38" spans="1:18" ht="12.75">
      <c r="A38" s="37">
        <v>29050</v>
      </c>
      <c r="B38" s="41">
        <f>A39</f>
        <v>70350</v>
      </c>
      <c r="C38" s="40">
        <v>0.25</v>
      </c>
      <c r="D38" s="47">
        <f>D37+(A38-A37)*C37</f>
        <v>4000</v>
      </c>
      <c r="F38" s="37">
        <v>58100</v>
      </c>
      <c r="G38" s="41">
        <f>F39</f>
        <v>117250</v>
      </c>
      <c r="H38" s="40">
        <v>0.25</v>
      </c>
      <c r="I38" s="47">
        <f>I37+(F38-F37)*H37</f>
        <v>8000</v>
      </c>
      <c r="K38" s="35" t="s">
        <v>140</v>
      </c>
      <c r="L38" s="28">
        <f>IF(L37&lt;=0,0,VLOOKUP(L37,T.MFJ.2004,4)+VLOOKUP(L37,T.MFJ.2004,3)*(L37-VLOOKUP(L37,T.MFJ.2004,1)))</f>
        <v>1410</v>
      </c>
      <c r="N38" s="51">
        <f t="shared" si="0"/>
        <v>0.25</v>
      </c>
      <c r="O38" s="52">
        <f>B38-A38</f>
        <v>41300</v>
      </c>
      <c r="P38" s="53">
        <f>G38-F38</f>
        <v>59150</v>
      </c>
      <c r="Q38" s="54">
        <f>P38/O38</f>
        <v>1.4322033898305084</v>
      </c>
      <c r="R38" s="54">
        <f>G38/B38</f>
        <v>1.6666666666666667</v>
      </c>
    </row>
    <row r="39" spans="1:18" ht="12.75">
      <c r="A39" s="37">
        <v>70350</v>
      </c>
      <c r="B39" s="41">
        <f>A40</f>
        <v>146750</v>
      </c>
      <c r="C39" s="40">
        <v>0.28000000000000003</v>
      </c>
      <c r="D39" s="46">
        <f>D38+(A39-A38)*C38</f>
        <v>14325</v>
      </c>
      <c r="F39" s="37">
        <v>117250</v>
      </c>
      <c r="G39" s="41">
        <f>F40</f>
        <v>178650</v>
      </c>
      <c r="H39" s="40">
        <v>0.28000000000000003</v>
      </c>
      <c r="I39" s="46">
        <f>I38+(F39-F38)*H38</f>
        <v>22787.5</v>
      </c>
      <c r="N39" s="51">
        <f t="shared" si="0"/>
        <v>0.28000000000000003</v>
      </c>
      <c r="O39" s="52">
        <f>B39-A39</f>
        <v>76400</v>
      </c>
      <c r="P39" s="53">
        <f>G39-F39</f>
        <v>61400</v>
      </c>
      <c r="Q39" s="54">
        <f>P39/O39</f>
        <v>0.80366492146596857</v>
      </c>
      <c r="R39" s="54">
        <f>G39/B39</f>
        <v>1.2173764906303237</v>
      </c>
    </row>
    <row r="40" spans="1:18" ht="12.75">
      <c r="A40" s="37">
        <v>146750</v>
      </c>
      <c r="B40" s="41">
        <f>A41</f>
        <v>319100</v>
      </c>
      <c r="C40" s="40">
        <v>0.33</v>
      </c>
      <c r="D40" s="46">
        <f>D39+(A40-A39)*C39</f>
        <v>35717</v>
      </c>
      <c r="F40" s="37">
        <v>178650</v>
      </c>
      <c r="G40" s="41">
        <f>F41</f>
        <v>319100</v>
      </c>
      <c r="H40" s="40">
        <v>0.33</v>
      </c>
      <c r="I40" s="46">
        <f>I39+(F40-F39)*H39</f>
        <v>39979.5</v>
      </c>
      <c r="K40" t="s">
        <v>159</v>
      </c>
      <c r="N40" s="51">
        <f t="shared" si="0"/>
        <v>0.33</v>
      </c>
      <c r="O40" s="52">
        <f>B40-A40</f>
        <v>172350</v>
      </c>
      <c r="P40" s="53">
        <f>G40-F40</f>
        <v>140450</v>
      </c>
      <c r="Q40" s="54">
        <f>P40/O40</f>
        <v>0.81491151726138666</v>
      </c>
      <c r="R40" s="54">
        <f>G40/B40</f>
        <v>1</v>
      </c>
    </row>
    <row r="41" spans="1:18" ht="12.75">
      <c r="A41" s="37">
        <v>319100</v>
      </c>
      <c r="B41" s="35" t="s">
        <v>160</v>
      </c>
      <c r="C41" s="40">
        <v>0.35</v>
      </c>
      <c r="D41" s="46">
        <f>D40+(A41-A40)*C40</f>
        <v>92592.5</v>
      </c>
      <c r="F41" s="37">
        <v>319100</v>
      </c>
      <c r="G41" s="35" t="s">
        <v>160</v>
      </c>
      <c r="H41" s="40">
        <v>0.35</v>
      </c>
      <c r="I41" s="46">
        <f>I40+(F41-F40)*H40</f>
        <v>86328</v>
      </c>
      <c r="K41" t="s">
        <v>161</v>
      </c>
      <c r="N41" s="51">
        <f t="shared" si="0"/>
        <v>0.35</v>
      </c>
      <c r="O41" s="58"/>
      <c r="P41" s="58"/>
      <c r="Q41" s="58"/>
      <c r="R41" s="58"/>
    </row>
    <row r="42" spans="1:18" ht="12.75">
      <c r="A42" s="37"/>
      <c r="B42" s="35"/>
      <c r="C42" s="40"/>
      <c r="D42" s="46"/>
      <c r="F42" s="37"/>
      <c r="G42" s="35"/>
      <c r="H42" s="40"/>
      <c r="I42" s="46"/>
      <c r="N42" s="51"/>
      <c r="O42" s="58"/>
      <c r="P42" s="58"/>
      <c r="Q42" s="58"/>
      <c r="R42" s="58"/>
    </row>
    <row r="43" spans="1:18" ht="12.75">
      <c r="A43" s="104" t="s">
        <v>750</v>
      </c>
      <c r="B43" s="104"/>
      <c r="C43" s="104"/>
      <c r="D43" s="104"/>
      <c r="E43" s="104"/>
      <c r="F43" s="104"/>
      <c r="G43" s="104"/>
      <c r="H43" s="104"/>
      <c r="I43" s="104"/>
      <c r="J43" s="104"/>
      <c r="K43" s="104"/>
      <c r="N43" s="51"/>
      <c r="O43" s="58"/>
      <c r="P43" s="58"/>
      <c r="Q43" s="58"/>
      <c r="R43" s="58"/>
    </row>
    <row r="44" spans="1:18" ht="12.75">
      <c r="A44" s="2"/>
      <c r="B44" s="2"/>
      <c r="C44" s="2"/>
      <c r="D44" s="2"/>
      <c r="E44" s="2"/>
      <c r="F44" s="2"/>
      <c r="G44" s="2"/>
      <c r="H44" s="2"/>
      <c r="I44" s="2"/>
      <c r="J44" s="2"/>
      <c r="K44" s="2"/>
      <c r="L44" s="2"/>
      <c r="M44" s="2"/>
      <c r="N44" s="148"/>
      <c r="O44" s="2"/>
      <c r="P44" s="2"/>
    </row>
    <row r="45" spans="1:18" ht="18">
      <c r="A45" s="95" t="s">
        <v>122</v>
      </c>
      <c r="B45" s="95"/>
      <c r="C45" s="95"/>
      <c r="D45" s="95"/>
      <c r="E45" s="95"/>
      <c r="F45" s="95"/>
      <c r="G45" s="95"/>
      <c r="H45" s="95"/>
      <c r="I45" s="95"/>
      <c r="J45" s="95"/>
      <c r="K45" s="95"/>
      <c r="L45" s="95"/>
      <c r="M45" s="58"/>
      <c r="N45" s="58"/>
      <c r="O45" s="58"/>
      <c r="P45" s="58"/>
      <c r="Q45" s="58"/>
      <c r="R45" s="58"/>
    </row>
    <row r="46" spans="1:18" ht="18">
      <c r="A46" s="95" t="s">
        <v>182</v>
      </c>
      <c r="B46" s="95"/>
      <c r="C46" s="95"/>
      <c r="D46" s="95"/>
      <c r="E46" s="95"/>
      <c r="F46" s="95"/>
      <c r="G46" s="95"/>
      <c r="H46" s="95"/>
      <c r="I46" s="95"/>
      <c r="J46" s="95"/>
      <c r="K46" s="95"/>
      <c r="L46" s="95"/>
    </row>
    <row r="47" spans="1:18" ht="12.75">
      <c r="A47" s="22"/>
      <c r="B47" s="2"/>
      <c r="C47" s="7"/>
      <c r="D47" s="7"/>
      <c r="E47" s="7"/>
      <c r="F47" s="5"/>
      <c r="G47" s="7"/>
      <c r="H47" s="5"/>
      <c r="I47" s="5"/>
      <c r="J47" s="2"/>
      <c r="K47" s="2"/>
    </row>
    <row r="48" spans="1:18" ht="12.75">
      <c r="A48" s="23" t="s">
        <v>184</v>
      </c>
      <c r="B48" s="1"/>
      <c r="C48" s="1"/>
      <c r="D48" s="1"/>
      <c r="E48" s="1"/>
      <c r="F48" s="1"/>
      <c r="G48" s="1"/>
      <c r="H48" s="1"/>
      <c r="I48" s="1"/>
      <c r="J48" s="2"/>
      <c r="K48" s="2"/>
      <c r="L48" s="2"/>
      <c r="M48" s="2"/>
      <c r="N48" s="2"/>
      <c r="O48" s="2"/>
      <c r="P48" s="2"/>
      <c r="Q48" s="2"/>
    </row>
    <row r="49" spans="1:18" ht="12.75">
      <c r="A49" s="2"/>
      <c r="B49" s="22" t="s">
        <v>183</v>
      </c>
      <c r="C49" s="2"/>
      <c r="D49" s="2"/>
      <c r="E49" s="2"/>
      <c r="F49" s="2"/>
      <c r="G49" s="2"/>
      <c r="H49" s="2"/>
      <c r="I49" s="2"/>
      <c r="J49" s="2"/>
      <c r="K49" s="2"/>
      <c r="L49" s="2"/>
      <c r="M49" s="2"/>
      <c r="N49" s="2"/>
      <c r="O49" s="2"/>
      <c r="P49" s="2"/>
      <c r="Q49" s="2"/>
    </row>
    <row r="50" spans="1:18" ht="12.75">
      <c r="A50" s="2"/>
      <c r="B50" s="22" t="s">
        <v>199</v>
      </c>
      <c r="C50" s="2"/>
      <c r="D50" s="2"/>
      <c r="E50" s="21" t="s">
        <v>201</v>
      </c>
      <c r="F50" s="2"/>
      <c r="G50" s="2"/>
      <c r="H50" s="2"/>
      <c r="I50" s="2"/>
      <c r="J50" s="2"/>
      <c r="K50" s="2"/>
      <c r="L50" s="2"/>
      <c r="M50" s="2"/>
      <c r="N50" s="2"/>
      <c r="O50" s="2"/>
      <c r="P50" s="2"/>
      <c r="Q50" s="2"/>
    </row>
    <row r="51" spans="1:18" ht="13.5" thickBot="1">
      <c r="A51" s="2"/>
      <c r="B51" s="22" t="s">
        <v>200</v>
      </c>
      <c r="C51" s="21" t="s">
        <v>142</v>
      </c>
      <c r="D51" s="21" t="s">
        <v>143</v>
      </c>
      <c r="E51" s="107" t="s">
        <v>202</v>
      </c>
      <c r="F51" s="2"/>
      <c r="G51" s="2" t="s">
        <v>144</v>
      </c>
      <c r="H51" s="2"/>
      <c r="I51" s="405" t="s">
        <v>180</v>
      </c>
      <c r="J51" s="405"/>
      <c r="K51" s="405"/>
      <c r="L51" s="2"/>
      <c r="M51" s="147" t="s">
        <v>827</v>
      </c>
      <c r="N51" s="2"/>
      <c r="O51" s="2"/>
      <c r="P51" s="2"/>
      <c r="Q51" s="2"/>
    </row>
    <row r="52" spans="1:18" ht="14.25" thickTop="1" thickBot="1">
      <c r="A52" s="22" t="s">
        <v>174</v>
      </c>
      <c r="B52" s="111">
        <v>0.25</v>
      </c>
      <c r="C52" s="110">
        <f>B52*E52</f>
        <v>15000</v>
      </c>
      <c r="D52" s="110">
        <f>E52-C52</f>
        <v>45000</v>
      </c>
      <c r="E52" s="109">
        <v>60000</v>
      </c>
      <c r="F52" s="102" t="s">
        <v>203</v>
      </c>
      <c r="G52" s="110">
        <f>E52</f>
        <v>60000</v>
      </c>
      <c r="H52" s="103"/>
      <c r="I52" s="98"/>
      <c r="J52" s="99" t="s">
        <v>121</v>
      </c>
      <c r="K52" s="21" t="s">
        <v>146</v>
      </c>
      <c r="L52" s="2"/>
      <c r="M52" s="2"/>
      <c r="N52" s="2"/>
      <c r="O52" s="2"/>
      <c r="P52" s="2"/>
      <c r="Q52" s="2"/>
    </row>
    <row r="53" spans="1:18" ht="13.5" thickTop="1">
      <c r="A53" s="22" t="s">
        <v>175</v>
      </c>
      <c r="B53" s="2"/>
      <c r="C53" s="110">
        <f>IF(C52-Single.Exem.Plus.SD.2004&lt;0,0,C52-Single.Exem.Plus.SD.2004)</f>
        <v>7050</v>
      </c>
      <c r="D53" s="110">
        <f>IF(D52-Single.Exem.Plus.SD.2004&lt;0,0,D52-Single.Exem.Plus.SD.2004)</f>
        <v>37050</v>
      </c>
      <c r="E53" s="7">
        <f>C53+D53</f>
        <v>44100</v>
      </c>
      <c r="F53" s="5"/>
      <c r="G53" s="110">
        <f>IF(G52-MFJ.Exem.Plus.SD.2004&lt;0,0,G52-MFJ.Exem.Plus.SD.2004)</f>
        <v>44100</v>
      </c>
      <c r="H53" s="5"/>
      <c r="I53" s="98" t="s">
        <v>147</v>
      </c>
      <c r="J53" s="107" t="s">
        <v>202</v>
      </c>
      <c r="K53" s="21" t="s">
        <v>148</v>
      </c>
      <c r="L53" s="2"/>
      <c r="M53" s="2"/>
      <c r="N53" s="2"/>
      <c r="O53" s="2"/>
      <c r="P53" s="2"/>
      <c r="Q53" s="2"/>
    </row>
    <row r="54" spans="1:18" ht="13.5">
      <c r="A54" s="2" t="s">
        <v>140</v>
      </c>
      <c r="B54" s="2"/>
      <c r="C54" s="28">
        <f>IF(C53&lt;=0,0,VLOOKUP(C53,T.Single.2004,4)+VLOOKUP(C53,T.Single.2004,3)*(C53-VLOOKUP(C53,T.Single.2004,1)))</f>
        <v>705</v>
      </c>
      <c r="D54" s="28">
        <f>IF(D53&lt;=0,0,VLOOKUP(D53,T.Single.2004,4)+VLOOKUP(D53,T.Single.2004,3)*(D53-VLOOKUP(D53,T.Single.2004,1)))</f>
        <v>6000</v>
      </c>
      <c r="E54" s="7">
        <f>C54+D54</f>
        <v>6705</v>
      </c>
      <c r="F54" s="5"/>
      <c r="G54" s="28">
        <f>IF(G53&lt;=0,0,VLOOKUP(G53,T.MFJ.2004,4)+VLOOKUP(G53,T.MFJ.2004,3)*(G53-VLOOKUP(G53,T.MFJ.2004,1)))</f>
        <v>5900</v>
      </c>
      <c r="H54" s="5"/>
      <c r="I54" s="9">
        <f>E54-G54</f>
        <v>805</v>
      </c>
      <c r="J54" s="10">
        <f>I54/G52</f>
        <v>1.3416666666666667E-2</v>
      </c>
      <c r="K54" s="11">
        <f>I54/G54</f>
        <v>0.13644067796610168</v>
      </c>
      <c r="L54" s="2"/>
      <c r="M54" s="2"/>
      <c r="N54" s="2"/>
      <c r="O54" s="2"/>
      <c r="P54" s="2"/>
      <c r="Q54" s="2"/>
    </row>
    <row r="55" spans="1:18" ht="13.5">
      <c r="A55" s="2"/>
      <c r="B55" s="294" t="s">
        <v>483</v>
      </c>
      <c r="C55" s="292"/>
      <c r="D55" s="292"/>
      <c r="E55" s="293"/>
      <c r="F55" s="195"/>
      <c r="G55" s="292"/>
      <c r="H55" s="5"/>
      <c r="I55" s="9"/>
      <c r="J55" s="10"/>
      <c r="K55" s="11"/>
      <c r="L55" s="2"/>
      <c r="M55" s="2"/>
      <c r="N55" s="2"/>
      <c r="O55" s="2"/>
      <c r="P55" s="2"/>
      <c r="Q55" s="2"/>
    </row>
    <row r="56" spans="1:18" ht="13.5">
      <c r="A56" s="2"/>
      <c r="B56" s="2"/>
      <c r="C56" s="28"/>
      <c r="D56" s="28"/>
      <c r="E56" s="7"/>
      <c r="F56" s="5"/>
      <c r="G56" s="28"/>
      <c r="H56" s="5"/>
      <c r="I56" s="9"/>
      <c r="J56" s="10"/>
      <c r="K56" s="11"/>
      <c r="L56" s="2"/>
      <c r="M56" s="2"/>
      <c r="N56" s="2"/>
      <c r="O56" s="2"/>
      <c r="P56" s="2"/>
      <c r="Q56" s="2"/>
    </row>
    <row r="57" spans="1:18" ht="18">
      <c r="A57" s="95" t="s">
        <v>123</v>
      </c>
      <c r="B57" s="95"/>
      <c r="C57" s="95"/>
      <c r="D57" s="95"/>
      <c r="E57" s="95"/>
      <c r="F57" s="95"/>
      <c r="G57" s="95"/>
      <c r="H57" s="95"/>
      <c r="I57" s="95"/>
      <c r="J57" s="95"/>
      <c r="K57" s="95"/>
      <c r="L57" s="95"/>
      <c r="M57" s="58"/>
      <c r="N57" s="58"/>
      <c r="O57" s="58"/>
      <c r="P57" s="58"/>
      <c r="Q57" s="58"/>
      <c r="R57" s="58"/>
    </row>
    <row r="58" spans="1:18" ht="18">
      <c r="A58" s="95" t="s">
        <v>182</v>
      </c>
      <c r="B58" s="95"/>
      <c r="C58" s="95"/>
      <c r="D58" s="95"/>
      <c r="E58" s="95"/>
      <c r="F58" s="95"/>
      <c r="G58" s="95"/>
      <c r="H58" s="95"/>
      <c r="I58" s="95"/>
      <c r="J58" s="95"/>
      <c r="K58" s="95"/>
      <c r="L58" s="95"/>
    </row>
    <row r="59" spans="1:18" ht="13.5">
      <c r="A59" s="2"/>
      <c r="B59" s="2"/>
      <c r="C59" s="28"/>
      <c r="D59" s="28"/>
      <c r="E59" s="7"/>
      <c r="F59" s="5"/>
      <c r="G59" s="28"/>
      <c r="H59" s="5"/>
      <c r="I59" s="9"/>
      <c r="J59" s="10"/>
      <c r="K59" s="11"/>
      <c r="L59" s="2"/>
      <c r="M59" s="2"/>
      <c r="N59" s="2"/>
      <c r="O59" s="2"/>
      <c r="P59" s="2"/>
      <c r="Q59" s="2"/>
    </row>
    <row r="60" spans="1:18" ht="12.75">
      <c r="A60" s="2"/>
      <c r="B60" s="2"/>
      <c r="C60" s="2"/>
      <c r="D60" s="2"/>
      <c r="E60" s="2"/>
      <c r="F60" s="2"/>
      <c r="G60" s="2"/>
      <c r="H60" s="2"/>
      <c r="I60" s="2"/>
      <c r="J60" s="2"/>
      <c r="K60" s="2"/>
      <c r="L60" s="2"/>
      <c r="M60" s="2"/>
      <c r="N60" s="2"/>
      <c r="O60" s="2"/>
      <c r="P60" s="2"/>
      <c r="Q60" s="2"/>
    </row>
    <row r="61" spans="1:18" ht="12.75">
      <c r="A61" s="23" t="s">
        <v>205</v>
      </c>
      <c r="B61" s="1"/>
      <c r="C61" s="1"/>
      <c r="D61" s="1"/>
      <c r="E61" s="1"/>
      <c r="F61" s="1"/>
      <c r="G61" s="1"/>
      <c r="H61" s="1"/>
      <c r="I61" s="1"/>
      <c r="J61" s="1"/>
      <c r="K61" s="1"/>
      <c r="L61" s="1"/>
      <c r="M61" s="2"/>
      <c r="N61" s="2"/>
      <c r="O61" s="2"/>
      <c r="P61" s="2"/>
      <c r="Q61" s="2"/>
    </row>
    <row r="62" spans="1:18" ht="12.75">
      <c r="A62" s="2"/>
      <c r="C62" s="96" t="s">
        <v>111</v>
      </c>
      <c r="D62" s="2"/>
      <c r="E62" s="2"/>
      <c r="F62" s="2"/>
      <c r="G62" s="2"/>
      <c r="H62" s="2"/>
      <c r="I62" s="2"/>
      <c r="J62" s="2"/>
      <c r="K62" s="2"/>
      <c r="L62" s="12"/>
      <c r="M62" s="2"/>
      <c r="N62" s="2"/>
      <c r="O62" s="2"/>
      <c r="P62" s="2"/>
      <c r="Q62" s="2"/>
    </row>
    <row r="63" spans="1:18" ht="12.75">
      <c r="B63" s="8">
        <f>I54</f>
        <v>805</v>
      </c>
      <c r="C63" s="20">
        <v>0</v>
      </c>
      <c r="D63" s="20">
        <v>0.05</v>
      </c>
      <c r="E63" s="20">
        <v>0.1</v>
      </c>
      <c r="F63" s="20">
        <v>0.15</v>
      </c>
      <c r="G63" s="20">
        <v>0.2</v>
      </c>
      <c r="H63" s="20">
        <v>0.25</v>
      </c>
      <c r="I63" s="20">
        <v>0.3</v>
      </c>
      <c r="J63" s="20">
        <v>0.35</v>
      </c>
      <c r="K63" s="20">
        <v>0.4</v>
      </c>
      <c r="L63" s="20">
        <v>0.45</v>
      </c>
      <c r="M63" s="20">
        <v>0.5</v>
      </c>
      <c r="N63" s="2"/>
      <c r="O63" s="2"/>
      <c r="P63" s="2"/>
      <c r="Q63" s="2"/>
      <c r="R63" s="2"/>
    </row>
    <row r="64" spans="1:18" ht="12.75">
      <c r="A64">
        <f t="shared" ref="A64:A88" si="1">B64/1000</f>
        <v>9.9999999999999995E-7</v>
      </c>
      <c r="B64" s="93">
        <v>1E-3</v>
      </c>
      <c r="C64" s="65">
        <f t="dataTable" ref="C64:M88" dt2D="1" dtr="0" r1="B52" r2="E52"/>
        <v>0</v>
      </c>
      <c r="D64" s="65">
        <v>0</v>
      </c>
      <c r="E64" s="65">
        <v>0</v>
      </c>
      <c r="F64" s="65">
        <v>0</v>
      </c>
      <c r="G64" s="65">
        <v>0</v>
      </c>
      <c r="H64" s="65">
        <v>0</v>
      </c>
      <c r="I64" s="65">
        <v>0</v>
      </c>
      <c r="J64" s="65">
        <v>0</v>
      </c>
      <c r="K64" s="65">
        <v>0</v>
      </c>
      <c r="L64" s="65">
        <v>0</v>
      </c>
      <c r="M64" s="65">
        <v>0</v>
      </c>
      <c r="N64" s="2"/>
      <c r="O64" s="2"/>
      <c r="P64" s="2"/>
      <c r="Q64" s="2"/>
      <c r="R64" s="2"/>
    </row>
    <row r="65" spans="1:18" ht="12.75">
      <c r="A65">
        <f t="shared" si="1"/>
        <v>10</v>
      </c>
      <c r="B65" s="3">
        <v>10000</v>
      </c>
      <c r="C65" s="65">
        <v>205</v>
      </c>
      <c r="D65" s="65">
        <v>155</v>
      </c>
      <c r="E65" s="65">
        <v>105</v>
      </c>
      <c r="F65" s="65">
        <v>55</v>
      </c>
      <c r="G65" s="65">
        <v>5</v>
      </c>
      <c r="H65" s="65">
        <v>0</v>
      </c>
      <c r="I65" s="65">
        <v>0</v>
      </c>
      <c r="J65" s="65">
        <v>0</v>
      </c>
      <c r="K65" s="65">
        <v>0</v>
      </c>
      <c r="L65" s="65">
        <v>0</v>
      </c>
      <c r="M65" s="65">
        <v>0</v>
      </c>
      <c r="N65" s="2"/>
      <c r="O65" s="2"/>
      <c r="P65" s="2"/>
      <c r="Q65" s="2"/>
      <c r="R65" s="2"/>
    </row>
    <row r="66" spans="1:18" ht="12.75">
      <c r="A66">
        <f t="shared" si="1"/>
        <v>20</v>
      </c>
      <c r="B66" s="3">
        <v>20000</v>
      </c>
      <c r="C66" s="65">
        <v>1040</v>
      </c>
      <c r="D66" s="65">
        <v>890</v>
      </c>
      <c r="E66" s="65">
        <v>740</v>
      </c>
      <c r="F66" s="65">
        <v>590</v>
      </c>
      <c r="G66" s="65">
        <v>440</v>
      </c>
      <c r="H66" s="65">
        <v>295</v>
      </c>
      <c r="I66" s="65">
        <v>195</v>
      </c>
      <c r="J66" s="65">
        <v>95</v>
      </c>
      <c r="K66" s="65">
        <v>0</v>
      </c>
      <c r="L66" s="65">
        <v>0</v>
      </c>
      <c r="M66" s="65">
        <v>0</v>
      </c>
      <c r="N66" s="180" t="s">
        <v>265</v>
      </c>
      <c r="O66" s="2"/>
      <c r="P66" s="2"/>
      <c r="Q66" s="2"/>
      <c r="R66" s="2"/>
    </row>
    <row r="67" spans="1:18" ht="12.75">
      <c r="A67">
        <f t="shared" si="1"/>
        <v>30</v>
      </c>
      <c r="B67" s="3">
        <v>30000</v>
      </c>
      <c r="C67" s="65">
        <v>1540</v>
      </c>
      <c r="D67" s="65">
        <v>1315</v>
      </c>
      <c r="E67" s="65">
        <v>1090</v>
      </c>
      <c r="F67" s="65">
        <v>865</v>
      </c>
      <c r="G67" s="65">
        <v>640</v>
      </c>
      <c r="H67" s="65">
        <v>415</v>
      </c>
      <c r="I67" s="65">
        <v>295</v>
      </c>
      <c r="J67" s="65">
        <v>220</v>
      </c>
      <c r="K67" s="65">
        <v>145</v>
      </c>
      <c r="L67" s="65">
        <v>70</v>
      </c>
      <c r="M67" s="65">
        <v>0</v>
      </c>
      <c r="N67" s="147" t="s">
        <v>827</v>
      </c>
      <c r="O67" s="2"/>
      <c r="P67" s="2"/>
      <c r="Q67" s="2"/>
      <c r="R67" s="2"/>
    </row>
    <row r="68" spans="1:18" ht="12.75">
      <c r="A68">
        <f t="shared" si="1"/>
        <v>40</v>
      </c>
      <c r="B68" s="3">
        <v>40000</v>
      </c>
      <c r="C68" s="65">
        <v>1850</v>
      </c>
      <c r="D68" s="65">
        <v>1350</v>
      </c>
      <c r="E68" s="65">
        <v>950</v>
      </c>
      <c r="F68" s="65">
        <v>650</v>
      </c>
      <c r="G68" s="65">
        <v>355</v>
      </c>
      <c r="H68" s="65">
        <v>255</v>
      </c>
      <c r="I68" s="65">
        <v>155</v>
      </c>
      <c r="J68" s="65">
        <v>55</v>
      </c>
      <c r="K68" s="65">
        <v>0</v>
      </c>
      <c r="L68" s="65">
        <v>0</v>
      </c>
      <c r="M68" s="65">
        <v>0</v>
      </c>
      <c r="N68" s="2"/>
      <c r="O68" s="2"/>
      <c r="P68" s="2"/>
      <c r="Q68" s="2"/>
      <c r="R68" s="2"/>
    </row>
    <row r="69" spans="1:18" ht="12.75">
      <c r="A69">
        <f t="shared" si="1"/>
        <v>50</v>
      </c>
      <c r="B69" s="3">
        <v>50000</v>
      </c>
      <c r="C69" s="65">
        <v>2850</v>
      </c>
      <c r="D69" s="65">
        <v>2225</v>
      </c>
      <c r="E69" s="65">
        <v>1600</v>
      </c>
      <c r="F69" s="65">
        <v>975</v>
      </c>
      <c r="G69" s="65">
        <v>555</v>
      </c>
      <c r="H69" s="65">
        <v>180</v>
      </c>
      <c r="I69" s="65">
        <v>5</v>
      </c>
      <c r="J69" s="65">
        <v>0</v>
      </c>
      <c r="K69" s="65">
        <v>0</v>
      </c>
      <c r="L69" s="65">
        <v>0</v>
      </c>
      <c r="M69" s="65">
        <v>0</v>
      </c>
      <c r="N69" s="2"/>
      <c r="O69" s="2"/>
      <c r="P69" s="2"/>
      <c r="Q69" s="2"/>
      <c r="R69" s="2"/>
    </row>
    <row r="70" spans="1:18" ht="12.75">
      <c r="A70">
        <f t="shared" si="1"/>
        <v>60</v>
      </c>
      <c r="B70" s="3">
        <v>60000</v>
      </c>
      <c r="C70" s="65">
        <v>3850</v>
      </c>
      <c r="D70" s="65">
        <v>3100</v>
      </c>
      <c r="E70" s="65">
        <v>2350</v>
      </c>
      <c r="F70" s="65">
        <v>1705</v>
      </c>
      <c r="G70" s="65">
        <v>1255</v>
      </c>
      <c r="H70" s="65">
        <v>805</v>
      </c>
      <c r="I70" s="65">
        <v>500</v>
      </c>
      <c r="J70" s="65">
        <v>200</v>
      </c>
      <c r="K70" s="65">
        <v>0</v>
      </c>
      <c r="L70" s="65">
        <v>0</v>
      </c>
      <c r="M70" s="65">
        <v>0</v>
      </c>
      <c r="N70" s="2"/>
      <c r="O70" s="2"/>
      <c r="P70" s="2"/>
      <c r="Q70" s="2"/>
      <c r="R70" s="2"/>
    </row>
    <row r="71" spans="1:18" ht="12.75">
      <c r="A71">
        <f t="shared" si="1"/>
        <v>70</v>
      </c>
      <c r="B71" s="3">
        <v>70000</v>
      </c>
      <c r="C71" s="65">
        <v>4850</v>
      </c>
      <c r="D71" s="65">
        <v>3975</v>
      </c>
      <c r="E71" s="65">
        <v>3100</v>
      </c>
      <c r="F71" s="65">
        <v>2480</v>
      </c>
      <c r="G71" s="65">
        <v>1955</v>
      </c>
      <c r="H71" s="65">
        <v>1550</v>
      </c>
      <c r="I71" s="65">
        <v>1200</v>
      </c>
      <c r="J71" s="65">
        <v>850</v>
      </c>
      <c r="K71" s="65">
        <v>500</v>
      </c>
      <c r="L71" s="65">
        <v>150</v>
      </c>
      <c r="M71" s="65">
        <v>0</v>
      </c>
      <c r="N71" s="2"/>
      <c r="O71" s="2"/>
      <c r="P71" s="2"/>
      <c r="Q71" s="2"/>
      <c r="R71" s="2"/>
    </row>
    <row r="72" spans="1:18" ht="12.75">
      <c r="A72">
        <f t="shared" si="1"/>
        <v>80</v>
      </c>
      <c r="B72" s="3">
        <v>80000</v>
      </c>
      <c r="C72" s="65">
        <v>5301</v>
      </c>
      <c r="D72" s="65">
        <v>4250</v>
      </c>
      <c r="E72" s="65">
        <v>3255</v>
      </c>
      <c r="F72" s="65">
        <v>2655</v>
      </c>
      <c r="G72" s="65">
        <v>2100</v>
      </c>
      <c r="H72" s="65">
        <v>1700</v>
      </c>
      <c r="I72" s="65">
        <v>1300</v>
      </c>
      <c r="J72" s="65">
        <v>900</v>
      </c>
      <c r="K72" s="65">
        <v>500</v>
      </c>
      <c r="L72" s="65">
        <v>100</v>
      </c>
      <c r="M72" s="65">
        <v>0</v>
      </c>
      <c r="N72" s="2"/>
      <c r="O72" s="2"/>
      <c r="P72" s="2"/>
      <c r="Q72" s="2"/>
      <c r="R72" s="2"/>
    </row>
    <row r="73" spans="1:18" ht="12.75">
      <c r="A73">
        <f t="shared" si="1"/>
        <v>90</v>
      </c>
      <c r="B73" s="3">
        <v>90000</v>
      </c>
      <c r="C73" s="65">
        <v>5601</v>
      </c>
      <c r="D73" s="65">
        <v>4341</v>
      </c>
      <c r="E73" s="65">
        <v>3186</v>
      </c>
      <c r="F73" s="65">
        <v>2430</v>
      </c>
      <c r="G73" s="65">
        <v>1900</v>
      </c>
      <c r="H73" s="65">
        <v>1450</v>
      </c>
      <c r="I73" s="65">
        <v>1000</v>
      </c>
      <c r="J73" s="65">
        <v>550</v>
      </c>
      <c r="K73" s="65">
        <v>100</v>
      </c>
      <c r="L73" s="65">
        <v>0</v>
      </c>
      <c r="M73" s="65">
        <v>0</v>
      </c>
      <c r="N73" s="2"/>
      <c r="O73" s="2"/>
      <c r="P73" s="2"/>
      <c r="Q73" s="2"/>
      <c r="R73" s="2"/>
    </row>
    <row r="74" spans="1:18" ht="12.75">
      <c r="A74">
        <f t="shared" si="1"/>
        <v>100</v>
      </c>
      <c r="B74" s="3">
        <v>100000</v>
      </c>
      <c r="C74" s="65">
        <v>5901</v>
      </c>
      <c r="D74" s="65">
        <v>4501</v>
      </c>
      <c r="E74" s="65">
        <v>3306</v>
      </c>
      <c r="F74" s="65">
        <v>2406</v>
      </c>
      <c r="G74" s="65">
        <v>1751</v>
      </c>
      <c r="H74" s="65">
        <v>1200</v>
      </c>
      <c r="I74" s="65">
        <v>700</v>
      </c>
      <c r="J74" s="65">
        <v>200</v>
      </c>
      <c r="K74" s="65">
        <v>0</v>
      </c>
      <c r="L74" s="65">
        <v>0</v>
      </c>
      <c r="M74" s="65">
        <v>0</v>
      </c>
      <c r="N74" s="2"/>
      <c r="O74" s="2"/>
      <c r="P74" s="2"/>
      <c r="Q74" s="2"/>
      <c r="R74" s="2"/>
    </row>
    <row r="75" spans="1:18" ht="12.75">
      <c r="A75">
        <f t="shared" si="1"/>
        <v>110</v>
      </c>
      <c r="B75" s="3">
        <v>110000</v>
      </c>
      <c r="C75" s="65">
        <v>6201</v>
      </c>
      <c r="D75" s="65">
        <v>4661</v>
      </c>
      <c r="E75" s="65">
        <v>3426</v>
      </c>
      <c r="F75" s="65">
        <v>2506</v>
      </c>
      <c r="G75" s="65">
        <v>1791</v>
      </c>
      <c r="H75" s="65">
        <v>1076</v>
      </c>
      <c r="I75" s="65">
        <v>400</v>
      </c>
      <c r="J75" s="65">
        <v>0</v>
      </c>
      <c r="K75" s="65">
        <v>0</v>
      </c>
      <c r="L75" s="65">
        <v>0</v>
      </c>
      <c r="M75" s="65">
        <v>0</v>
      </c>
      <c r="N75" s="2"/>
      <c r="O75" s="2"/>
      <c r="P75" s="2"/>
      <c r="Q75" s="2"/>
      <c r="R75" s="2"/>
    </row>
    <row r="76" spans="1:18" ht="12.75">
      <c r="A76">
        <f t="shared" si="1"/>
        <v>120</v>
      </c>
      <c r="B76" s="3">
        <v>120000</v>
      </c>
      <c r="C76" s="65">
        <v>6501</v>
      </c>
      <c r="D76" s="65">
        <v>4821</v>
      </c>
      <c r="E76" s="65">
        <v>3546</v>
      </c>
      <c r="F76" s="65">
        <v>2611</v>
      </c>
      <c r="G76" s="65">
        <v>1831</v>
      </c>
      <c r="H76" s="65">
        <v>1051</v>
      </c>
      <c r="I76" s="65">
        <v>271</v>
      </c>
      <c r="J76" s="65">
        <v>0</v>
      </c>
      <c r="K76" s="65">
        <v>0</v>
      </c>
      <c r="L76" s="65">
        <v>0</v>
      </c>
      <c r="M76" s="65">
        <v>0</v>
      </c>
      <c r="N76" s="2"/>
      <c r="O76" s="2"/>
      <c r="P76" s="2"/>
      <c r="Q76" s="2"/>
      <c r="R76" s="2"/>
    </row>
    <row r="77" spans="1:18" ht="12.75">
      <c r="A77">
        <f t="shared" si="1"/>
        <v>130</v>
      </c>
      <c r="B77" s="3">
        <v>130000</v>
      </c>
      <c r="C77" s="65">
        <v>6801</v>
      </c>
      <c r="D77" s="65">
        <v>4981</v>
      </c>
      <c r="E77" s="65">
        <v>3666</v>
      </c>
      <c r="F77" s="65">
        <v>2716</v>
      </c>
      <c r="G77" s="65">
        <v>1871</v>
      </c>
      <c r="H77" s="65">
        <v>1026</v>
      </c>
      <c r="I77" s="65">
        <v>381</v>
      </c>
      <c r="J77" s="65">
        <v>186</v>
      </c>
      <c r="K77" s="65">
        <v>0</v>
      </c>
      <c r="L77" s="65">
        <v>0</v>
      </c>
      <c r="M77" s="65">
        <v>0</v>
      </c>
      <c r="N77" s="2"/>
      <c r="O77" s="2"/>
      <c r="P77" s="2"/>
      <c r="Q77" s="2"/>
      <c r="R77" s="2"/>
    </row>
    <row r="78" spans="1:18" ht="12.75">
      <c r="A78">
        <f t="shared" si="1"/>
        <v>140</v>
      </c>
      <c r="B78" s="3">
        <v>140000</v>
      </c>
      <c r="C78" s="65">
        <v>6895.5</v>
      </c>
      <c r="D78" s="65">
        <v>4935.5</v>
      </c>
      <c r="E78" s="65">
        <v>3580.5</v>
      </c>
      <c r="F78" s="65">
        <v>2615.5</v>
      </c>
      <c r="G78" s="65">
        <v>1705.5</v>
      </c>
      <c r="H78" s="65">
        <v>795.5</v>
      </c>
      <c r="I78" s="65">
        <v>385.5</v>
      </c>
      <c r="J78" s="65">
        <v>175.5</v>
      </c>
      <c r="K78" s="65">
        <v>-34.5</v>
      </c>
      <c r="L78" s="65">
        <v>-205.5</v>
      </c>
      <c r="M78" s="65">
        <v>-205.5</v>
      </c>
      <c r="N78" s="2"/>
      <c r="O78" s="2"/>
      <c r="P78" s="2"/>
      <c r="Q78" s="2"/>
      <c r="R78" s="2"/>
    </row>
    <row r="79" spans="1:18" ht="12.75">
      <c r="A79">
        <f t="shared" si="1"/>
        <v>150</v>
      </c>
      <c r="B79" s="3">
        <v>150000</v>
      </c>
      <c r="C79" s="65">
        <v>6895.5</v>
      </c>
      <c r="D79" s="65">
        <v>4795.5</v>
      </c>
      <c r="E79" s="65">
        <v>3400.5</v>
      </c>
      <c r="F79" s="65">
        <v>2420.5</v>
      </c>
      <c r="G79" s="65">
        <v>1445.5</v>
      </c>
      <c r="H79" s="65">
        <v>520.5</v>
      </c>
      <c r="I79" s="65">
        <v>295.5</v>
      </c>
      <c r="J79" s="65">
        <v>70.5</v>
      </c>
      <c r="K79" s="65">
        <v>-154.5</v>
      </c>
      <c r="L79" s="65">
        <v>-379.5</v>
      </c>
      <c r="M79" s="65">
        <v>-505.5</v>
      </c>
      <c r="N79" s="2"/>
      <c r="O79" s="2"/>
      <c r="P79" s="2"/>
      <c r="Q79" s="2"/>
      <c r="R79" s="2"/>
    </row>
    <row r="80" spans="1:18" ht="12.75">
      <c r="A80">
        <f t="shared" si="1"/>
        <v>160</v>
      </c>
      <c r="B80" s="3">
        <v>160000</v>
      </c>
      <c r="C80" s="65">
        <v>7160.5</v>
      </c>
      <c r="D80" s="65">
        <v>4660.5</v>
      </c>
      <c r="E80" s="65">
        <v>3265.5</v>
      </c>
      <c r="F80" s="65">
        <v>2225.5</v>
      </c>
      <c r="G80" s="65">
        <v>1185.5</v>
      </c>
      <c r="H80" s="65">
        <v>445.5</v>
      </c>
      <c r="I80" s="65">
        <v>205.5</v>
      </c>
      <c r="J80" s="65">
        <v>-34.5</v>
      </c>
      <c r="K80" s="65">
        <v>-274.5</v>
      </c>
      <c r="L80" s="65">
        <v>-514.5</v>
      </c>
      <c r="M80" s="65">
        <v>-703.5</v>
      </c>
      <c r="N80" s="2"/>
      <c r="O80" s="2"/>
      <c r="P80" s="2"/>
      <c r="Q80" s="2"/>
      <c r="R80" s="2"/>
    </row>
    <row r="81" spans="1:18" ht="12.75">
      <c r="A81">
        <f t="shared" si="1"/>
        <v>170</v>
      </c>
      <c r="B81" s="3">
        <v>170000</v>
      </c>
      <c r="C81" s="65">
        <v>7660.5</v>
      </c>
      <c r="D81" s="65">
        <v>4910.5</v>
      </c>
      <c r="E81" s="65">
        <v>3135.5</v>
      </c>
      <c r="F81" s="65">
        <v>2030.5</v>
      </c>
      <c r="G81" s="65">
        <v>925.5</v>
      </c>
      <c r="H81" s="65">
        <v>370.5</v>
      </c>
      <c r="I81" s="65">
        <v>115.5</v>
      </c>
      <c r="J81" s="65">
        <v>-139.5</v>
      </c>
      <c r="K81" s="65">
        <v>-394.5</v>
      </c>
      <c r="L81" s="65">
        <v>-649.5</v>
      </c>
      <c r="M81" s="65">
        <v>-703.5</v>
      </c>
      <c r="N81" s="2"/>
      <c r="O81" s="2"/>
      <c r="P81" s="2"/>
      <c r="Q81" s="2"/>
      <c r="R81" s="2"/>
    </row>
    <row r="82" spans="1:18" ht="12.75">
      <c r="A82">
        <f t="shared" si="1"/>
        <v>180</v>
      </c>
      <c r="B82" s="3">
        <v>180000</v>
      </c>
      <c r="C82" s="65">
        <v>8160.5</v>
      </c>
      <c r="D82" s="65">
        <v>5295.5</v>
      </c>
      <c r="E82" s="65">
        <v>3370.5</v>
      </c>
      <c r="F82" s="65">
        <v>1835.5</v>
      </c>
      <c r="G82" s="65">
        <v>665.5</v>
      </c>
      <c r="H82" s="65">
        <v>295.5</v>
      </c>
      <c r="I82" s="65">
        <v>25.5</v>
      </c>
      <c r="J82" s="65">
        <v>-244.5</v>
      </c>
      <c r="K82" s="65">
        <v>-514.5</v>
      </c>
      <c r="L82" s="65">
        <v>-703.5</v>
      </c>
      <c r="M82" s="65">
        <v>-703.5</v>
      </c>
      <c r="N82" s="2"/>
      <c r="O82" s="2"/>
      <c r="P82" s="2"/>
      <c r="Q82" s="2"/>
      <c r="R82" s="2"/>
    </row>
    <row r="83" spans="1:18" ht="12.75">
      <c r="A83">
        <f t="shared" si="1"/>
        <v>190</v>
      </c>
      <c r="B83" s="3">
        <v>190000</v>
      </c>
      <c r="C83" s="65">
        <v>8660.5</v>
      </c>
      <c r="D83" s="65">
        <v>5680.5</v>
      </c>
      <c r="E83" s="65">
        <v>3690.5</v>
      </c>
      <c r="F83" s="65">
        <v>1980.5</v>
      </c>
      <c r="G83" s="65">
        <v>505.5</v>
      </c>
      <c r="H83" s="65">
        <v>220.5</v>
      </c>
      <c r="I83" s="65">
        <v>-64.5</v>
      </c>
      <c r="J83" s="65">
        <v>-349.5</v>
      </c>
      <c r="K83" s="65">
        <v>-634.5</v>
      </c>
      <c r="L83" s="65">
        <v>-703.5</v>
      </c>
      <c r="M83" s="65">
        <v>-703.5</v>
      </c>
      <c r="N83" s="2"/>
      <c r="O83" s="2"/>
      <c r="P83" s="2"/>
      <c r="Q83" s="2"/>
      <c r="R83" s="2"/>
    </row>
    <row r="84" spans="1:18" ht="12.75">
      <c r="A84">
        <f t="shared" si="1"/>
        <v>200</v>
      </c>
      <c r="B84" s="3">
        <v>200000</v>
      </c>
      <c r="C84" s="65">
        <v>8888</v>
      </c>
      <c r="D84" s="65">
        <v>5793</v>
      </c>
      <c r="E84" s="65">
        <v>3738</v>
      </c>
      <c r="F84" s="65">
        <v>1938</v>
      </c>
      <c r="G84" s="65">
        <v>438</v>
      </c>
      <c r="H84" s="65">
        <v>-127</v>
      </c>
      <c r="I84" s="65">
        <v>-427</v>
      </c>
      <c r="J84" s="65">
        <v>-727</v>
      </c>
      <c r="K84" s="65">
        <v>-976</v>
      </c>
      <c r="L84" s="65">
        <v>-976</v>
      </c>
      <c r="M84" s="65">
        <v>-976</v>
      </c>
      <c r="N84" s="2"/>
      <c r="O84" s="2"/>
      <c r="P84" s="2"/>
      <c r="Q84" s="2"/>
      <c r="R84" s="2"/>
    </row>
    <row r="85" spans="1:18" ht="12.75">
      <c r="A85">
        <f t="shared" si="1"/>
        <v>210</v>
      </c>
      <c r="B85" s="3">
        <v>210000</v>
      </c>
      <c r="C85" s="65">
        <v>8888</v>
      </c>
      <c r="D85" s="65">
        <v>5678</v>
      </c>
      <c r="E85" s="65">
        <v>3558</v>
      </c>
      <c r="F85" s="65">
        <v>1668</v>
      </c>
      <c r="G85" s="65">
        <v>278</v>
      </c>
      <c r="H85" s="65">
        <v>-562</v>
      </c>
      <c r="I85" s="65">
        <v>-1017</v>
      </c>
      <c r="J85" s="65">
        <v>-1332</v>
      </c>
      <c r="K85" s="65">
        <v>-1476</v>
      </c>
      <c r="L85" s="65">
        <v>-1476</v>
      </c>
      <c r="M85" s="65">
        <v>-1476</v>
      </c>
      <c r="N85" s="2"/>
      <c r="O85" s="2"/>
      <c r="P85" s="2"/>
      <c r="Q85" s="2"/>
      <c r="R85" s="2"/>
    </row>
    <row r="86" spans="1:18" ht="12.75">
      <c r="A86">
        <f t="shared" si="1"/>
        <v>220</v>
      </c>
      <c r="B86" s="3">
        <v>220000</v>
      </c>
      <c r="C86" s="65">
        <v>8888</v>
      </c>
      <c r="D86" s="65">
        <v>5563</v>
      </c>
      <c r="E86" s="65">
        <v>3378</v>
      </c>
      <c r="F86" s="65">
        <v>1398</v>
      </c>
      <c r="G86" s="65">
        <v>118</v>
      </c>
      <c r="H86" s="65">
        <v>-762</v>
      </c>
      <c r="I86" s="65">
        <v>-1607</v>
      </c>
      <c r="J86" s="65">
        <v>-1937</v>
      </c>
      <c r="K86" s="65">
        <v>-1976</v>
      </c>
      <c r="L86" s="65">
        <v>-1976</v>
      </c>
      <c r="M86" s="65">
        <v>-1976</v>
      </c>
      <c r="N86" s="2"/>
      <c r="O86" s="2"/>
      <c r="P86" s="2"/>
      <c r="Q86" s="2"/>
      <c r="R86" s="2"/>
    </row>
    <row r="87" spans="1:18" ht="12.75">
      <c r="A87">
        <f t="shared" si="1"/>
        <v>230</v>
      </c>
      <c r="B87" s="3">
        <v>230000</v>
      </c>
      <c r="C87" s="65">
        <v>8888</v>
      </c>
      <c r="D87" s="65">
        <v>5448</v>
      </c>
      <c r="E87" s="65">
        <v>3198</v>
      </c>
      <c r="F87" s="65">
        <v>1128</v>
      </c>
      <c r="G87" s="65">
        <v>-42</v>
      </c>
      <c r="H87" s="65">
        <v>-962</v>
      </c>
      <c r="I87" s="65">
        <v>-1882</v>
      </c>
      <c r="J87" s="65">
        <v>-2476</v>
      </c>
      <c r="K87" s="65">
        <v>-2476</v>
      </c>
      <c r="L87" s="65">
        <v>-2476</v>
      </c>
      <c r="M87" s="65">
        <v>-2476</v>
      </c>
      <c r="N87" s="2"/>
      <c r="P87" s="2"/>
      <c r="Q87" s="2"/>
      <c r="R87" s="2"/>
    </row>
    <row r="88" spans="1:18" ht="12.75">
      <c r="A88">
        <f t="shared" si="1"/>
        <v>240</v>
      </c>
      <c r="B88" s="3">
        <v>240000</v>
      </c>
      <c r="C88" s="65">
        <v>8888</v>
      </c>
      <c r="D88" s="65">
        <v>5333</v>
      </c>
      <c r="E88" s="65">
        <v>3018</v>
      </c>
      <c r="F88" s="65">
        <v>858</v>
      </c>
      <c r="G88" s="65">
        <v>-202</v>
      </c>
      <c r="H88" s="65">
        <v>-1162</v>
      </c>
      <c r="I88" s="65">
        <v>-2122</v>
      </c>
      <c r="J88" s="65">
        <v>-2911</v>
      </c>
      <c r="K88" s="65">
        <v>-2976</v>
      </c>
      <c r="L88" s="65">
        <v>-2976</v>
      </c>
      <c r="M88" s="65">
        <v>-2976</v>
      </c>
      <c r="N88" s="2"/>
      <c r="O88" s="2"/>
      <c r="P88" s="2"/>
      <c r="Q88" s="2"/>
      <c r="R88" s="2"/>
    </row>
    <row r="89" spans="1:18" ht="12.75">
      <c r="B89" s="3" t="s">
        <v>112</v>
      </c>
      <c r="C89" s="2"/>
      <c r="D89" s="2"/>
      <c r="E89" s="22" t="s">
        <v>29</v>
      </c>
      <c r="F89" s="2"/>
      <c r="G89" s="2"/>
      <c r="H89" s="2"/>
      <c r="I89" s="2"/>
      <c r="J89" s="2"/>
      <c r="K89" s="2"/>
      <c r="L89" s="2"/>
      <c r="M89" s="2"/>
      <c r="N89" s="2"/>
      <c r="O89" s="2"/>
      <c r="P89" s="2"/>
      <c r="Q89" s="2"/>
      <c r="R89" s="2"/>
    </row>
    <row r="90" spans="1:18" ht="12.75">
      <c r="B90" s="3"/>
      <c r="C90" s="2"/>
      <c r="D90" s="2"/>
      <c r="E90" s="22"/>
      <c r="F90" s="2"/>
      <c r="G90" s="2"/>
      <c r="H90" s="2"/>
      <c r="I90" s="2"/>
      <c r="J90" s="2"/>
      <c r="K90" s="2"/>
      <c r="L90" s="2"/>
      <c r="M90" s="2"/>
      <c r="N90" s="2"/>
      <c r="O90" s="2"/>
      <c r="P90" s="2"/>
      <c r="Q90" s="2"/>
      <c r="R90" s="2"/>
    </row>
    <row r="91" spans="1:18" ht="12.75">
      <c r="A91" s="143" t="s">
        <v>922</v>
      </c>
      <c r="B91" s="3"/>
      <c r="C91" s="2"/>
      <c r="D91" s="2"/>
      <c r="E91" s="22"/>
      <c r="F91" s="2"/>
      <c r="G91" s="2"/>
      <c r="H91" s="2"/>
      <c r="I91" s="2"/>
      <c r="J91" s="2"/>
      <c r="K91" s="2"/>
      <c r="L91" s="2"/>
      <c r="M91" s="2"/>
      <c r="N91" s="2"/>
      <c r="O91" s="2"/>
      <c r="P91" s="2"/>
      <c r="Q91" s="2"/>
      <c r="R91" s="2"/>
    </row>
    <row r="92" spans="1:18" ht="12.75">
      <c r="A92" s="35" t="s">
        <v>85</v>
      </c>
      <c r="B92" s="3"/>
      <c r="C92" s="2"/>
      <c r="D92" s="2"/>
      <c r="E92" s="22"/>
      <c r="F92" s="2"/>
      <c r="G92" s="2"/>
      <c r="H92" s="2"/>
      <c r="I92" s="2"/>
      <c r="J92" s="2"/>
      <c r="K92" s="2"/>
      <c r="L92" s="2"/>
      <c r="M92" s="2"/>
      <c r="N92" s="2"/>
      <c r="O92" s="2"/>
      <c r="P92" s="2"/>
      <c r="Q92" s="2"/>
      <c r="R92" s="2"/>
    </row>
    <row r="93" spans="1:18" ht="12.75">
      <c r="A93" s="35" t="s">
        <v>86</v>
      </c>
      <c r="B93" s="3"/>
      <c r="C93" s="2"/>
      <c r="D93" s="2"/>
      <c r="E93" s="22"/>
      <c r="F93" s="2"/>
      <c r="G93" s="2"/>
      <c r="H93" s="2"/>
      <c r="I93" s="2"/>
      <c r="J93" s="2"/>
      <c r="K93" s="2"/>
      <c r="L93" s="2"/>
      <c r="M93" s="2"/>
      <c r="N93" s="2"/>
      <c r="O93" s="2"/>
      <c r="P93" s="2"/>
      <c r="Q93" s="2"/>
      <c r="R93" s="2"/>
    </row>
    <row r="94" spans="1:18" ht="12.75">
      <c r="A94" s="35" t="s">
        <v>89</v>
      </c>
      <c r="B94" s="3"/>
      <c r="C94" s="2"/>
      <c r="D94" s="2"/>
      <c r="E94" s="22"/>
      <c r="F94" s="2"/>
      <c r="G94" s="2"/>
      <c r="H94" s="2"/>
      <c r="I94" s="2"/>
      <c r="J94" s="2"/>
      <c r="K94" s="2"/>
      <c r="L94" s="2"/>
      <c r="M94" s="2"/>
      <c r="N94" s="2"/>
      <c r="O94" s="2"/>
      <c r="P94" s="2"/>
      <c r="Q94" s="2"/>
      <c r="R94" s="2"/>
    </row>
    <row r="95" spans="1:18" ht="12.75">
      <c r="A95" s="35"/>
      <c r="B95" s="3"/>
      <c r="C95" s="2"/>
      <c r="D95" s="2"/>
      <c r="E95" s="147" t="s">
        <v>827</v>
      </c>
      <c r="F95" s="2"/>
      <c r="G95" s="2"/>
      <c r="H95" s="2"/>
      <c r="I95" s="2"/>
      <c r="J95" s="2"/>
      <c r="K95" s="2"/>
      <c r="L95" s="2"/>
      <c r="M95" s="2"/>
      <c r="N95" s="2"/>
      <c r="O95" s="2"/>
      <c r="P95" s="2"/>
      <c r="Q95" s="2"/>
      <c r="R95" s="2"/>
    </row>
    <row r="96" spans="1:18" ht="12.75">
      <c r="A96" s="3"/>
      <c r="B96" s="3" t="s">
        <v>91</v>
      </c>
      <c r="C96" s="2"/>
      <c r="D96" s="22"/>
      <c r="E96" s="2"/>
      <c r="F96" s="2"/>
      <c r="G96" s="22" t="s">
        <v>95</v>
      </c>
      <c r="H96" s="2"/>
      <c r="I96" s="2"/>
      <c r="J96" s="3" t="s">
        <v>108</v>
      </c>
      <c r="K96" s="2"/>
      <c r="L96" s="2"/>
      <c r="M96" s="2"/>
      <c r="N96" s="2"/>
      <c r="O96" s="2"/>
      <c r="P96" s="2"/>
      <c r="Q96" s="2"/>
    </row>
    <row r="97" spans="1:17" ht="12.75">
      <c r="A97" s="3"/>
      <c r="B97" s="3" t="s">
        <v>17</v>
      </c>
      <c r="C97" s="2"/>
      <c r="D97" s="22"/>
      <c r="E97" s="2"/>
      <c r="F97" s="2"/>
      <c r="G97" s="22" t="s">
        <v>109</v>
      </c>
      <c r="H97" s="2"/>
      <c r="I97" s="2"/>
      <c r="J97" s="22" t="s">
        <v>900</v>
      </c>
      <c r="K97" s="2"/>
      <c r="L97" s="2"/>
      <c r="M97" s="2"/>
      <c r="N97" s="2"/>
      <c r="O97" s="2"/>
      <c r="P97" s="2"/>
      <c r="Q97" s="2"/>
    </row>
    <row r="98" spans="1:17" ht="12.75">
      <c r="A98" s="3"/>
      <c r="B98" s="3" t="s">
        <v>18</v>
      </c>
      <c r="C98" s="2"/>
      <c r="D98" s="22"/>
      <c r="E98" s="2"/>
      <c r="F98" s="2"/>
      <c r="G98" s="22" t="s">
        <v>96</v>
      </c>
      <c r="H98" s="2"/>
      <c r="I98" s="2"/>
      <c r="J98" s="22" t="s">
        <v>745</v>
      </c>
      <c r="K98" s="2"/>
      <c r="L98" s="2"/>
      <c r="M98" s="2"/>
      <c r="N98" s="2"/>
      <c r="O98" s="2"/>
      <c r="P98" s="2"/>
      <c r="Q98" s="2"/>
    </row>
    <row r="99" spans="1:17" ht="12.75">
      <c r="A99" s="3"/>
      <c r="B99" s="117" t="s">
        <v>19</v>
      </c>
      <c r="C99" s="107"/>
      <c r="D99" s="107"/>
      <c r="E99" s="107"/>
      <c r="F99" s="107"/>
      <c r="G99" s="123" t="s">
        <v>21</v>
      </c>
      <c r="H99" s="2"/>
      <c r="I99" s="2"/>
      <c r="J99" s="22" t="s">
        <v>93</v>
      </c>
      <c r="K99" s="2"/>
      <c r="L99" s="2"/>
      <c r="M99" s="2"/>
      <c r="N99" s="2"/>
      <c r="O99" s="2"/>
      <c r="P99" s="2"/>
      <c r="Q99" s="2"/>
    </row>
    <row r="100" spans="1:17" ht="12.75">
      <c r="A100" s="3"/>
      <c r="B100" s="117"/>
      <c r="C100" s="107"/>
      <c r="D100" s="107"/>
      <c r="E100" s="107"/>
      <c r="F100" s="107"/>
      <c r="G100" s="107"/>
      <c r="H100" s="2"/>
      <c r="I100" s="2"/>
      <c r="K100" s="2"/>
      <c r="L100" s="2"/>
      <c r="M100" s="2"/>
      <c r="N100" s="2"/>
      <c r="O100" s="2"/>
      <c r="P100" s="2"/>
      <c r="Q100" s="2"/>
    </row>
    <row r="101" spans="1:17" ht="12.75">
      <c r="A101" s="3"/>
      <c r="B101" s="118" t="s">
        <v>92</v>
      </c>
      <c r="C101" s="119"/>
      <c r="D101" s="119"/>
      <c r="E101" s="119"/>
      <c r="F101" s="119"/>
      <c r="G101" s="119"/>
      <c r="H101" s="2"/>
      <c r="I101" s="2"/>
      <c r="J101" s="118" t="s">
        <v>92</v>
      </c>
      <c r="K101" s="2"/>
      <c r="L101" s="2"/>
      <c r="M101" s="2"/>
      <c r="N101" s="2"/>
      <c r="O101" s="2"/>
      <c r="P101" s="2"/>
      <c r="Q101" s="2"/>
    </row>
    <row r="102" spans="1:17" ht="12.75">
      <c r="A102" s="3"/>
      <c r="B102" s="120">
        <f>C63</f>
        <v>0</v>
      </c>
      <c r="C102" s="120">
        <f>E63</f>
        <v>0.1</v>
      </c>
      <c r="D102" s="120">
        <f>G63</f>
        <v>0.2</v>
      </c>
      <c r="E102" s="120">
        <f>I63</f>
        <v>0.3</v>
      </c>
      <c r="F102" s="120">
        <f>K63</f>
        <v>0.4</v>
      </c>
      <c r="G102" s="120">
        <f>M63</f>
        <v>0.5</v>
      </c>
      <c r="H102" s="2"/>
      <c r="I102" s="2"/>
      <c r="J102" s="120">
        <v>0</v>
      </c>
      <c r="K102" s="120">
        <v>0.1</v>
      </c>
      <c r="L102" s="120">
        <v>0.2</v>
      </c>
      <c r="M102" s="120">
        <v>0.3</v>
      </c>
      <c r="N102" s="120">
        <v>0.4</v>
      </c>
      <c r="O102" s="120">
        <v>0.5</v>
      </c>
      <c r="P102" s="2"/>
      <c r="Q102" s="2"/>
    </row>
    <row r="103" spans="1:17" ht="12.75">
      <c r="A103" s="121" t="s">
        <v>16</v>
      </c>
      <c r="B103" s="2"/>
      <c r="C103" s="2"/>
      <c r="D103" s="22"/>
      <c r="E103" s="2"/>
      <c r="F103" s="2"/>
      <c r="G103" s="2"/>
      <c r="H103" s="2"/>
      <c r="I103" s="121" t="s">
        <v>201</v>
      </c>
      <c r="J103" s="2"/>
      <c r="K103" s="2"/>
      <c r="L103" s="2"/>
      <c r="M103" s="2"/>
      <c r="N103" s="2"/>
      <c r="O103" s="2"/>
      <c r="P103" s="2"/>
      <c r="Q103" s="2"/>
    </row>
    <row r="104" spans="1:17" ht="12.75">
      <c r="A104" s="121" t="s">
        <v>100</v>
      </c>
      <c r="B104" s="399" t="s">
        <v>22</v>
      </c>
      <c r="C104" s="399"/>
      <c r="D104" s="399"/>
      <c r="E104" s="399"/>
      <c r="F104" s="399"/>
      <c r="G104" s="399"/>
      <c r="H104" s="2"/>
      <c r="I104" s="121" t="s">
        <v>101</v>
      </c>
      <c r="J104" s="399" t="s">
        <v>22</v>
      </c>
      <c r="K104" s="399"/>
      <c r="L104" s="399"/>
      <c r="M104" s="399"/>
      <c r="N104" s="399"/>
      <c r="O104" s="399"/>
      <c r="P104" s="2"/>
      <c r="Q104" s="2"/>
    </row>
    <row r="105" spans="1:17" ht="12.75">
      <c r="A105" s="122">
        <f>B66</f>
        <v>20000</v>
      </c>
      <c r="B105" s="65">
        <f>C66</f>
        <v>1040</v>
      </c>
      <c r="C105" s="65">
        <f>E66</f>
        <v>740</v>
      </c>
      <c r="D105" s="65">
        <f>G66</f>
        <v>440</v>
      </c>
      <c r="E105" s="65">
        <f>I66</f>
        <v>195</v>
      </c>
      <c r="F105" s="65">
        <f>K66</f>
        <v>0</v>
      </c>
      <c r="G105" s="65">
        <f>M66</f>
        <v>0</v>
      </c>
      <c r="H105" s="2"/>
      <c r="I105" s="122">
        <v>20000</v>
      </c>
      <c r="J105" s="65">
        <v>1040</v>
      </c>
      <c r="K105" s="65">
        <v>740</v>
      </c>
      <c r="L105" s="65">
        <v>440</v>
      </c>
      <c r="M105" s="65">
        <v>195</v>
      </c>
      <c r="N105" s="65">
        <v>0</v>
      </c>
      <c r="O105" s="65">
        <v>0</v>
      </c>
      <c r="P105" s="2"/>
      <c r="Q105" s="2"/>
    </row>
    <row r="106" spans="1:17" ht="12.75">
      <c r="A106" s="122">
        <f>B69</f>
        <v>50000</v>
      </c>
      <c r="B106" s="65">
        <f>C69</f>
        <v>2850</v>
      </c>
      <c r="C106" s="65">
        <f>E69</f>
        <v>1600</v>
      </c>
      <c r="D106" s="65">
        <f>G69</f>
        <v>555</v>
      </c>
      <c r="E106" s="65">
        <f>I69</f>
        <v>5</v>
      </c>
      <c r="F106" s="65">
        <f>K69</f>
        <v>0</v>
      </c>
      <c r="G106" s="65">
        <f>M69</f>
        <v>0</v>
      </c>
      <c r="H106" s="2"/>
      <c r="I106" s="122">
        <v>50000</v>
      </c>
      <c r="J106" s="65">
        <v>2850</v>
      </c>
      <c r="K106" s="65">
        <v>1600</v>
      </c>
      <c r="L106" s="65">
        <v>555</v>
      </c>
      <c r="M106" s="65">
        <v>5</v>
      </c>
      <c r="N106" s="65">
        <v>0</v>
      </c>
      <c r="O106" s="65">
        <v>0</v>
      </c>
      <c r="P106" s="2"/>
      <c r="Q106" s="2"/>
    </row>
    <row r="107" spans="1:17" ht="12.75">
      <c r="A107" s="122">
        <f>B72</f>
        <v>80000</v>
      </c>
      <c r="B107" s="65">
        <f>C72</f>
        <v>5301</v>
      </c>
      <c r="C107" s="65">
        <f>E72</f>
        <v>3255</v>
      </c>
      <c r="D107" s="65">
        <f>G72</f>
        <v>2100</v>
      </c>
      <c r="E107" s="65">
        <f>I72</f>
        <v>1300</v>
      </c>
      <c r="F107" s="65">
        <f>K72</f>
        <v>500</v>
      </c>
      <c r="G107" s="65">
        <f>M72</f>
        <v>0</v>
      </c>
      <c r="H107" s="2"/>
      <c r="I107" s="122">
        <v>80000</v>
      </c>
      <c r="J107" s="65">
        <v>5301</v>
      </c>
      <c r="K107" s="65">
        <v>3255</v>
      </c>
      <c r="L107" s="65">
        <v>2100</v>
      </c>
      <c r="M107" s="65">
        <v>1300</v>
      </c>
      <c r="N107" s="65">
        <v>500</v>
      </c>
      <c r="O107" s="65">
        <v>0</v>
      </c>
      <c r="P107" s="2"/>
      <c r="Q107" s="2"/>
    </row>
    <row r="108" spans="1:17" ht="12.75">
      <c r="A108" s="122">
        <f>B76</f>
        <v>120000</v>
      </c>
      <c r="B108" s="65">
        <f>C76</f>
        <v>6501</v>
      </c>
      <c r="C108" s="65">
        <f>E76</f>
        <v>3546</v>
      </c>
      <c r="D108" s="65">
        <f>G76</f>
        <v>1831</v>
      </c>
      <c r="E108" s="65">
        <f>I76</f>
        <v>271</v>
      </c>
      <c r="F108" s="65">
        <f>K76</f>
        <v>0</v>
      </c>
      <c r="G108" s="65">
        <f>M76</f>
        <v>0</v>
      </c>
      <c r="H108" s="2"/>
      <c r="I108" s="122">
        <v>120000</v>
      </c>
      <c r="J108" s="65">
        <v>6501</v>
      </c>
      <c r="K108" s="65">
        <v>3546</v>
      </c>
      <c r="L108" s="65">
        <v>1831</v>
      </c>
      <c r="M108" s="65">
        <v>271</v>
      </c>
      <c r="N108" s="65">
        <v>0</v>
      </c>
      <c r="O108" s="65">
        <v>0</v>
      </c>
      <c r="P108" s="2"/>
      <c r="Q108" s="2"/>
    </row>
    <row r="109" spans="1:17" ht="12.75">
      <c r="A109" s="122">
        <f>B78</f>
        <v>140000</v>
      </c>
      <c r="B109" s="65">
        <f>C78</f>
        <v>6895.5</v>
      </c>
      <c r="C109" s="65">
        <f>E78</f>
        <v>3580.5</v>
      </c>
      <c r="D109" s="65">
        <f>G78</f>
        <v>1705.5</v>
      </c>
      <c r="E109" s="65">
        <f>I78</f>
        <v>385.5</v>
      </c>
      <c r="F109" s="65">
        <f>K78</f>
        <v>-34.5</v>
      </c>
      <c r="G109" s="65">
        <f>M78</f>
        <v>-205.5</v>
      </c>
      <c r="H109" s="2"/>
      <c r="I109" s="122">
        <v>140000</v>
      </c>
      <c r="J109" s="65">
        <v>6895.5</v>
      </c>
      <c r="K109" s="65">
        <v>3580.5</v>
      </c>
      <c r="L109" s="65">
        <v>1705.5</v>
      </c>
      <c r="M109" s="65">
        <v>385.5</v>
      </c>
      <c r="N109" s="65">
        <v>-34.5</v>
      </c>
      <c r="O109" s="65">
        <v>-205.5</v>
      </c>
      <c r="P109" s="2"/>
      <c r="Q109" s="2"/>
    </row>
    <row r="110" spans="1:17" ht="12.75">
      <c r="A110" s="122">
        <f>B84</f>
        <v>200000</v>
      </c>
      <c r="B110" s="65">
        <f>C84</f>
        <v>8888</v>
      </c>
      <c r="C110" s="65">
        <f>E84</f>
        <v>3738</v>
      </c>
      <c r="D110" s="65">
        <f>G84</f>
        <v>438</v>
      </c>
      <c r="E110" s="65">
        <f>I84</f>
        <v>-427</v>
      </c>
      <c r="F110" s="65">
        <f>K84</f>
        <v>-976</v>
      </c>
      <c r="G110" s="65">
        <f>M84</f>
        <v>-976</v>
      </c>
      <c r="H110" s="2"/>
      <c r="I110" s="122">
        <v>200000</v>
      </c>
      <c r="J110" s="65">
        <v>8888</v>
      </c>
      <c r="K110" s="65">
        <v>3738</v>
      </c>
      <c r="L110" s="65">
        <v>438</v>
      </c>
      <c r="M110" s="65">
        <v>-427</v>
      </c>
      <c r="N110" s="65">
        <v>-976</v>
      </c>
      <c r="O110" s="65">
        <v>-976</v>
      </c>
      <c r="P110" s="2"/>
      <c r="Q110" s="2"/>
    </row>
    <row r="111" spans="1:17" ht="12.75">
      <c r="A111" s="3"/>
      <c r="B111" s="22" t="s">
        <v>29</v>
      </c>
      <c r="C111" s="2"/>
      <c r="D111" s="22"/>
      <c r="E111" s="2"/>
      <c r="F111" s="2"/>
      <c r="G111" s="2"/>
      <c r="H111" s="2"/>
      <c r="I111" s="2"/>
      <c r="J111" s="2"/>
      <c r="K111" s="2"/>
      <c r="L111" s="2"/>
      <c r="M111" s="2"/>
      <c r="N111" s="2"/>
      <c r="O111" s="2"/>
      <c r="P111" s="2"/>
      <c r="Q111" s="2"/>
    </row>
    <row r="112" spans="1:17" ht="12.75">
      <c r="A112" s="3" t="s">
        <v>20</v>
      </c>
      <c r="B112" s="2"/>
      <c r="C112" s="2"/>
      <c r="D112" s="22"/>
      <c r="E112" s="2"/>
      <c r="F112" s="2"/>
      <c r="G112" s="2"/>
      <c r="H112" s="2"/>
      <c r="I112" s="2"/>
      <c r="J112" s="2"/>
      <c r="K112" s="2"/>
      <c r="L112" s="2"/>
      <c r="M112" s="2"/>
      <c r="N112" s="2"/>
      <c r="O112" s="2"/>
      <c r="P112" s="2"/>
      <c r="Q112" s="2"/>
    </row>
    <row r="113" spans="1:18" ht="12.75">
      <c r="A113" s="35"/>
      <c r="B113" s="3"/>
      <c r="C113" s="2"/>
      <c r="D113" s="2"/>
      <c r="E113" s="22"/>
      <c r="F113" s="2"/>
      <c r="G113" s="2"/>
      <c r="H113" s="2"/>
      <c r="I113" s="2"/>
      <c r="J113" s="2"/>
      <c r="K113" s="2"/>
      <c r="L113" s="2"/>
      <c r="M113" s="2"/>
      <c r="N113" s="2"/>
      <c r="O113" s="2"/>
      <c r="P113" s="2"/>
      <c r="Q113" s="2"/>
      <c r="R113" s="2"/>
    </row>
    <row r="114" spans="1:18" ht="12.75">
      <c r="A114" s="35" t="s">
        <v>90</v>
      </c>
      <c r="B114" s="3"/>
      <c r="C114" s="2"/>
      <c r="D114" s="2"/>
      <c r="E114" s="22"/>
      <c r="F114" s="2"/>
      <c r="G114" s="2"/>
      <c r="H114" s="2"/>
      <c r="I114" s="2"/>
      <c r="J114" s="2"/>
      <c r="K114" s="2"/>
      <c r="L114" s="2"/>
      <c r="M114" s="2"/>
      <c r="N114" s="2"/>
      <c r="O114" s="2"/>
      <c r="P114" s="2"/>
      <c r="Q114" s="2"/>
      <c r="R114" s="2"/>
    </row>
    <row r="115" spans="1:18" ht="12.75">
      <c r="A115" s="35" t="s">
        <v>87</v>
      </c>
      <c r="B115" s="3"/>
      <c r="C115" s="2"/>
      <c r="D115" s="2"/>
      <c r="E115" s="22"/>
      <c r="F115" s="2"/>
      <c r="G115" s="2"/>
      <c r="H115" s="2"/>
      <c r="I115" s="2"/>
      <c r="J115" s="2"/>
      <c r="K115" s="2"/>
      <c r="L115" s="2"/>
      <c r="M115" s="2"/>
      <c r="N115" s="2"/>
      <c r="O115" s="2"/>
      <c r="P115" s="2"/>
      <c r="Q115" s="2"/>
      <c r="R115" s="2"/>
    </row>
    <row r="116" spans="1:18" ht="12.75">
      <c r="A116" s="35" t="s">
        <v>88</v>
      </c>
      <c r="B116" s="3"/>
      <c r="C116" s="2"/>
      <c r="D116" s="2"/>
      <c r="E116" s="22"/>
      <c r="F116" s="2"/>
      <c r="G116" s="2"/>
      <c r="H116" s="2"/>
      <c r="I116" s="2"/>
      <c r="J116" s="147" t="s">
        <v>827</v>
      </c>
      <c r="K116" s="2"/>
      <c r="L116" s="2"/>
      <c r="M116" s="2"/>
      <c r="N116" s="2"/>
      <c r="O116" s="2"/>
      <c r="P116" s="2"/>
      <c r="Q116" s="2"/>
      <c r="R116" s="2"/>
    </row>
    <row r="117" spans="1:18" ht="12.75">
      <c r="A117" s="35"/>
      <c r="B117" s="3"/>
      <c r="C117" s="2"/>
      <c r="D117" s="2"/>
      <c r="E117" s="22"/>
      <c r="F117" s="2"/>
      <c r="G117" s="2"/>
      <c r="H117" s="2"/>
      <c r="I117" s="2"/>
      <c r="J117" s="2"/>
      <c r="K117" s="2"/>
      <c r="L117" s="2"/>
      <c r="M117" s="2"/>
      <c r="N117" s="2"/>
      <c r="O117" s="2"/>
      <c r="P117" s="2"/>
      <c r="Q117" s="2"/>
      <c r="R117" s="2"/>
    </row>
    <row r="118" spans="1:18" ht="12.75">
      <c r="A118" s="113" t="s">
        <v>98</v>
      </c>
      <c r="B118" s="3"/>
      <c r="C118" s="2"/>
      <c r="D118" s="2"/>
      <c r="E118" s="22"/>
      <c r="F118" s="2"/>
      <c r="G118" s="2"/>
      <c r="H118" s="2"/>
      <c r="I118" s="2"/>
      <c r="J118" s="2"/>
      <c r="K118" s="2"/>
      <c r="L118" s="2"/>
      <c r="M118" s="2"/>
      <c r="N118" s="2"/>
      <c r="O118" s="2"/>
      <c r="P118" s="2"/>
      <c r="Q118" s="2"/>
      <c r="R118" s="2"/>
    </row>
    <row r="119" spans="1:18" ht="12.75">
      <c r="A119" s="113" t="s">
        <v>94</v>
      </c>
      <c r="B119" s="3"/>
      <c r="C119" s="2"/>
      <c r="D119" s="2"/>
      <c r="E119" s="22"/>
      <c r="F119" s="2"/>
      <c r="G119" s="2"/>
      <c r="H119" s="2"/>
      <c r="I119" s="2"/>
      <c r="J119" s="2"/>
      <c r="K119" s="2"/>
      <c r="L119" s="2"/>
      <c r="M119" s="2"/>
      <c r="N119" s="2"/>
      <c r="O119" s="2"/>
      <c r="P119" s="2"/>
      <c r="Q119" s="2"/>
      <c r="R119" s="2"/>
    </row>
    <row r="120" spans="1:18" ht="12.75">
      <c r="A120" s="113" t="s">
        <v>99</v>
      </c>
      <c r="B120" s="3"/>
      <c r="C120" s="2"/>
      <c r="D120" s="2"/>
      <c r="E120" s="22"/>
      <c r="F120" s="2"/>
      <c r="G120" s="2"/>
      <c r="H120" s="2"/>
      <c r="I120" s="2"/>
      <c r="J120" s="2"/>
      <c r="K120" s="2"/>
      <c r="L120" s="2"/>
      <c r="M120" s="2"/>
      <c r="N120" s="2"/>
      <c r="O120" s="2"/>
      <c r="P120" s="2"/>
      <c r="Q120" s="2"/>
      <c r="R120" s="2"/>
    </row>
    <row r="121" spans="1:18" ht="12.75">
      <c r="A121" s="113"/>
      <c r="B121" s="3"/>
      <c r="C121" s="2"/>
      <c r="D121" s="2"/>
      <c r="E121" s="22"/>
      <c r="F121" s="2"/>
      <c r="G121" s="2"/>
      <c r="H121" s="2"/>
      <c r="I121" s="2"/>
      <c r="J121" s="2"/>
      <c r="K121" s="2"/>
      <c r="L121" s="2"/>
      <c r="M121" s="2"/>
      <c r="N121" s="2"/>
      <c r="O121" s="2"/>
      <c r="P121" s="2"/>
      <c r="Q121" s="2"/>
      <c r="R121" s="2"/>
    </row>
    <row r="122" spans="1:18" ht="12.75">
      <c r="A122" s="35" t="s">
        <v>71</v>
      </c>
      <c r="B122" s="3"/>
      <c r="C122" s="2"/>
      <c r="D122" s="2"/>
      <c r="E122" s="22"/>
      <c r="F122" s="2"/>
      <c r="G122" s="2"/>
      <c r="H122" s="2"/>
      <c r="I122" s="2"/>
      <c r="J122" s="307" t="s">
        <v>826</v>
      </c>
      <c r="K122" s="2"/>
      <c r="L122" s="2"/>
      <c r="M122" s="2"/>
      <c r="N122" s="2"/>
      <c r="O122" s="2"/>
      <c r="P122" s="2"/>
      <c r="Q122" s="2"/>
      <c r="R122" s="2"/>
    </row>
    <row r="123" spans="1:18" ht="12.75">
      <c r="A123" s="35" t="s">
        <v>72</v>
      </c>
      <c r="B123" s="3"/>
      <c r="C123" s="2"/>
      <c r="D123" s="2"/>
      <c r="E123" s="22"/>
      <c r="F123" s="2"/>
      <c r="G123" s="2"/>
      <c r="H123" s="2"/>
      <c r="I123" s="2"/>
      <c r="J123" s="2"/>
      <c r="K123" s="2"/>
      <c r="L123" s="2"/>
      <c r="M123" s="2"/>
      <c r="N123" s="2"/>
      <c r="O123" s="2"/>
      <c r="P123" s="2"/>
      <c r="Q123" s="2"/>
      <c r="R123" s="2"/>
    </row>
    <row r="124" spans="1:18" ht="12.75">
      <c r="A124" s="35" t="s">
        <v>73</v>
      </c>
      <c r="B124" s="3"/>
      <c r="C124" s="2"/>
      <c r="D124" s="2"/>
      <c r="E124" s="22"/>
      <c r="F124" s="2"/>
      <c r="G124" s="2"/>
      <c r="H124" s="2"/>
      <c r="I124" s="2"/>
      <c r="J124" s="2"/>
      <c r="K124" s="2"/>
      <c r="L124" s="2"/>
      <c r="M124" s="2"/>
      <c r="N124" s="2"/>
      <c r="O124" s="2"/>
      <c r="P124" s="2"/>
      <c r="Q124" s="2"/>
      <c r="R124" s="2"/>
    </row>
    <row r="125" spans="1:18" ht="12.75">
      <c r="A125" s="35" t="s">
        <v>74</v>
      </c>
      <c r="B125" s="3"/>
      <c r="C125" s="2"/>
      <c r="D125" s="2"/>
      <c r="E125" s="22"/>
      <c r="F125" s="2"/>
      <c r="G125" s="2"/>
      <c r="H125" s="2"/>
      <c r="I125" s="2"/>
      <c r="J125" s="2"/>
      <c r="K125" s="2"/>
      <c r="L125" s="2"/>
      <c r="M125" s="2"/>
      <c r="N125" s="2"/>
      <c r="O125" s="2"/>
      <c r="P125" s="2"/>
      <c r="Q125" s="2"/>
      <c r="R125" s="2"/>
    </row>
    <row r="126" spans="1:18" ht="12.75">
      <c r="A126" s="35" t="s">
        <v>75</v>
      </c>
      <c r="B126" s="3"/>
      <c r="C126" s="2"/>
      <c r="D126" s="2"/>
      <c r="E126" s="22"/>
      <c r="F126" s="2"/>
      <c r="G126" s="2"/>
      <c r="H126" s="2"/>
      <c r="I126" s="2"/>
      <c r="J126" s="2"/>
      <c r="K126" s="2"/>
      <c r="L126" s="2"/>
      <c r="M126" s="2"/>
      <c r="N126" s="2"/>
      <c r="O126" s="2"/>
      <c r="P126" s="2"/>
      <c r="Q126" s="2"/>
      <c r="R126" s="2"/>
    </row>
    <row r="127" spans="1:18" ht="12.75">
      <c r="A127" s="35"/>
      <c r="B127" s="3"/>
      <c r="C127" s="2"/>
      <c r="D127" s="2"/>
      <c r="E127" s="22"/>
      <c r="F127" s="2"/>
      <c r="G127" s="2"/>
      <c r="H127" s="2"/>
      <c r="I127" s="2"/>
      <c r="J127" s="2"/>
      <c r="K127" s="2"/>
      <c r="L127" s="2"/>
      <c r="M127" s="2"/>
      <c r="N127" s="2"/>
      <c r="O127" s="2"/>
      <c r="P127" s="2"/>
      <c r="Q127" s="2"/>
      <c r="R127" s="2"/>
    </row>
    <row r="128" spans="1:18" ht="12.75">
      <c r="A128" s="35" t="s">
        <v>76</v>
      </c>
      <c r="B128" s="3"/>
      <c r="C128" s="2"/>
      <c r="D128" s="2"/>
      <c r="E128" s="22"/>
      <c r="F128" s="2"/>
      <c r="G128" s="2"/>
      <c r="H128" s="2"/>
      <c r="I128" s="2"/>
      <c r="J128" s="307" t="s">
        <v>826</v>
      </c>
      <c r="K128" s="2"/>
      <c r="L128" s="2"/>
      <c r="M128" s="2"/>
      <c r="N128" s="2"/>
      <c r="O128" s="2"/>
      <c r="P128" s="2"/>
      <c r="Q128" s="2"/>
      <c r="R128" s="2"/>
    </row>
    <row r="129" spans="1:18" ht="12.75">
      <c r="A129" s="35" t="s">
        <v>77</v>
      </c>
      <c r="B129" s="3"/>
      <c r="C129" s="2"/>
      <c r="D129" s="2"/>
      <c r="E129" s="22"/>
      <c r="F129" s="2"/>
      <c r="G129" s="2"/>
      <c r="H129" s="2"/>
      <c r="I129" s="2"/>
      <c r="J129" s="2"/>
      <c r="K129" s="2"/>
      <c r="L129" s="2"/>
      <c r="M129" s="2"/>
      <c r="N129" s="2"/>
      <c r="O129" s="2"/>
      <c r="P129" s="2"/>
      <c r="Q129" s="2"/>
      <c r="R129" s="2"/>
    </row>
    <row r="130" spans="1:18" ht="12.75">
      <c r="A130" s="35" t="s">
        <v>78</v>
      </c>
      <c r="B130" s="3"/>
      <c r="C130" s="2"/>
      <c r="D130" s="2"/>
      <c r="E130" s="22"/>
      <c r="F130" s="2"/>
      <c r="G130" s="2"/>
      <c r="H130" s="2"/>
      <c r="I130" s="2"/>
      <c r="J130" s="2"/>
      <c r="K130" s="2"/>
      <c r="L130" s="2"/>
      <c r="M130" s="2"/>
      <c r="N130" s="2"/>
      <c r="O130" s="2"/>
      <c r="P130" s="2"/>
      <c r="Q130" s="2"/>
      <c r="R130" s="2"/>
    </row>
    <row r="131" spans="1:18" ht="12.75">
      <c r="A131" s="35" t="s">
        <v>79</v>
      </c>
      <c r="B131" s="3"/>
      <c r="C131" s="2"/>
      <c r="D131" s="2"/>
      <c r="E131" s="22"/>
      <c r="F131" s="2"/>
      <c r="G131" s="2"/>
      <c r="H131" s="2"/>
      <c r="I131" s="2"/>
      <c r="J131" s="2"/>
      <c r="K131" s="2"/>
      <c r="L131" s="2"/>
      <c r="M131" s="2"/>
      <c r="N131" s="2"/>
      <c r="O131" s="2"/>
      <c r="P131" s="2"/>
      <c r="Q131" s="2"/>
      <c r="R131" s="2"/>
    </row>
    <row r="132" spans="1:18" ht="12.75">
      <c r="A132" s="35"/>
      <c r="B132" s="3"/>
      <c r="C132" s="2"/>
      <c r="D132" s="2"/>
      <c r="E132" s="22"/>
      <c r="F132" s="2"/>
      <c r="G132" s="2"/>
      <c r="H132" s="2"/>
      <c r="I132" s="2"/>
      <c r="J132" s="2"/>
      <c r="K132" s="2"/>
      <c r="L132" s="2"/>
      <c r="M132" s="2"/>
      <c r="N132" s="2"/>
      <c r="O132" s="2"/>
      <c r="P132" s="2"/>
      <c r="Q132" s="2"/>
      <c r="R132" s="2"/>
    </row>
    <row r="133" spans="1:18" ht="12.75">
      <c r="A133" s="35" t="s">
        <v>102</v>
      </c>
      <c r="B133" s="3"/>
      <c r="C133" s="2"/>
      <c r="D133" s="2"/>
      <c r="E133" s="22"/>
      <c r="F133" s="2"/>
      <c r="G133" s="2"/>
      <c r="H133" s="2"/>
      <c r="I133" s="2"/>
      <c r="J133" s="307" t="s">
        <v>826</v>
      </c>
      <c r="K133" s="2"/>
      <c r="L133" s="2"/>
      <c r="M133" s="2"/>
      <c r="N133" s="2"/>
      <c r="O133" s="2"/>
      <c r="P133" s="2"/>
      <c r="Q133" s="2"/>
      <c r="R133" s="2"/>
    </row>
    <row r="134" spans="1:18" ht="12.75">
      <c r="A134" s="35" t="s">
        <v>80</v>
      </c>
      <c r="B134" s="3"/>
      <c r="C134" s="2"/>
      <c r="D134" s="2"/>
      <c r="E134" s="22"/>
      <c r="F134" s="2"/>
      <c r="G134" s="2"/>
      <c r="H134" s="2"/>
      <c r="I134" s="2"/>
      <c r="J134" s="2"/>
      <c r="K134" s="2"/>
      <c r="L134" s="2"/>
      <c r="M134" s="2"/>
      <c r="N134" s="2"/>
      <c r="O134" s="2"/>
      <c r="P134" s="2"/>
      <c r="Q134" s="2"/>
      <c r="R134" s="2"/>
    </row>
    <row r="135" spans="1:18" ht="12.75">
      <c r="A135" s="35"/>
      <c r="B135" s="3"/>
      <c r="C135" s="2"/>
      <c r="D135" s="2"/>
      <c r="E135" s="22"/>
      <c r="F135" s="2"/>
      <c r="G135" s="2"/>
      <c r="H135" s="2"/>
      <c r="I135" s="2"/>
      <c r="J135" s="2"/>
      <c r="K135" s="2"/>
      <c r="L135" s="2"/>
      <c r="M135" s="2"/>
      <c r="N135" s="2"/>
      <c r="O135" s="2"/>
      <c r="P135" s="2"/>
      <c r="Q135" s="2"/>
      <c r="R135" s="2"/>
    </row>
    <row r="136" spans="1:18" ht="12.75">
      <c r="A136" s="35" t="s">
        <v>103</v>
      </c>
      <c r="B136" s="3"/>
      <c r="C136" s="2"/>
      <c r="D136" s="2"/>
      <c r="E136" s="22"/>
      <c r="F136" s="2"/>
      <c r="G136" s="2"/>
      <c r="H136" s="2"/>
      <c r="I136" s="2"/>
      <c r="J136" s="307" t="s">
        <v>826</v>
      </c>
      <c r="K136" s="2"/>
      <c r="L136" s="2"/>
      <c r="M136" s="2"/>
      <c r="N136" s="2"/>
      <c r="O136" s="2"/>
      <c r="P136" s="2"/>
      <c r="Q136" s="2"/>
      <c r="R136" s="2"/>
    </row>
    <row r="137" spans="1:18" ht="12.75">
      <c r="A137" s="35" t="s">
        <v>104</v>
      </c>
      <c r="B137" s="3"/>
      <c r="C137" s="2"/>
      <c r="D137" s="2"/>
      <c r="E137" s="22"/>
      <c r="F137" s="2"/>
      <c r="G137" s="2"/>
      <c r="H137" s="2"/>
      <c r="I137" s="2"/>
      <c r="J137" s="2"/>
      <c r="K137" s="2"/>
      <c r="L137" s="2"/>
      <c r="M137" s="2"/>
      <c r="N137" s="2"/>
      <c r="O137" s="2"/>
      <c r="P137" s="2"/>
      <c r="Q137" s="2"/>
      <c r="R137" s="2"/>
    </row>
    <row r="138" spans="1:18" ht="12.75">
      <c r="A138" s="35" t="s">
        <v>105</v>
      </c>
      <c r="B138" s="3"/>
      <c r="C138" s="2"/>
      <c r="D138" s="2"/>
      <c r="E138" s="22"/>
      <c r="F138" s="2"/>
      <c r="G138" s="2"/>
      <c r="H138" s="2"/>
      <c r="I138" s="2"/>
      <c r="J138" s="2"/>
      <c r="K138" s="2"/>
      <c r="L138" s="124"/>
      <c r="M138" s="2"/>
      <c r="N138" s="2"/>
      <c r="O138" s="2"/>
      <c r="P138" s="2"/>
      <c r="Q138" s="2"/>
      <c r="R138" s="2"/>
    </row>
    <row r="139" spans="1:18" ht="12.75">
      <c r="A139" s="35" t="s">
        <v>106</v>
      </c>
      <c r="B139" s="3"/>
      <c r="C139" s="2"/>
      <c r="D139" s="2"/>
      <c r="E139" s="22"/>
      <c r="F139" s="2"/>
      <c r="G139" s="2"/>
      <c r="H139" s="2"/>
      <c r="I139" s="2"/>
      <c r="J139" s="2"/>
      <c r="K139" s="2"/>
      <c r="L139" s="2"/>
      <c r="M139" s="2"/>
      <c r="N139" s="2"/>
      <c r="O139" s="2"/>
      <c r="P139" s="2"/>
      <c r="Q139" s="2"/>
      <c r="R139" s="2"/>
    </row>
    <row r="140" spans="1:18" ht="12.75">
      <c r="A140" s="35" t="s">
        <v>107</v>
      </c>
      <c r="B140" s="3"/>
      <c r="C140" s="2"/>
      <c r="D140" s="2"/>
      <c r="E140" s="22"/>
      <c r="F140" s="2"/>
      <c r="G140" s="2"/>
      <c r="H140" s="2"/>
      <c r="I140" s="2"/>
      <c r="J140" s="2"/>
      <c r="K140" s="2"/>
      <c r="L140" s="2"/>
      <c r="M140" s="2"/>
      <c r="N140" s="2"/>
      <c r="O140" s="2"/>
      <c r="P140" s="2"/>
      <c r="Q140" s="2"/>
      <c r="R140" s="2"/>
    </row>
    <row r="141" spans="1:18" ht="12.75">
      <c r="A141" s="35"/>
      <c r="B141" s="3"/>
      <c r="C141" s="2"/>
      <c r="D141" s="2"/>
      <c r="E141" s="22"/>
      <c r="F141" s="2"/>
      <c r="G141" s="2"/>
      <c r="H141" s="2"/>
      <c r="I141" s="2"/>
      <c r="J141" s="2"/>
      <c r="K141" s="2"/>
      <c r="L141" s="2"/>
      <c r="M141" s="2"/>
      <c r="N141" s="2"/>
      <c r="O141" s="2"/>
      <c r="P141" s="2"/>
      <c r="Q141" s="2"/>
      <c r="R141" s="2"/>
    </row>
    <row r="142" spans="1:18" ht="12.75">
      <c r="A142" s="143" t="s">
        <v>751</v>
      </c>
      <c r="B142" s="3"/>
      <c r="C142" s="2"/>
      <c r="D142" s="2"/>
      <c r="E142" s="22"/>
      <c r="F142" s="2"/>
      <c r="G142" s="2"/>
      <c r="H142" s="2"/>
      <c r="I142" s="2"/>
      <c r="J142" s="307" t="s">
        <v>826</v>
      </c>
      <c r="K142" s="2"/>
      <c r="L142" s="2"/>
      <c r="M142" s="2"/>
      <c r="N142" s="2"/>
      <c r="O142" s="2"/>
      <c r="P142" s="2"/>
      <c r="Q142" s="2"/>
      <c r="R142" s="2"/>
    </row>
    <row r="143" spans="1:18" ht="12.75">
      <c r="A143" s="35" t="s">
        <v>81</v>
      </c>
      <c r="B143" s="3"/>
      <c r="C143" s="2"/>
      <c r="D143" s="2"/>
      <c r="E143" s="22"/>
      <c r="F143" s="2"/>
      <c r="G143" s="2"/>
      <c r="H143" s="2"/>
      <c r="I143" s="2"/>
      <c r="J143" s="2"/>
      <c r="K143" s="2"/>
      <c r="L143" s="2"/>
      <c r="M143" s="2"/>
      <c r="N143" s="2"/>
      <c r="O143" s="2"/>
      <c r="P143" s="2"/>
      <c r="Q143" s="2"/>
      <c r="R143" s="2"/>
    </row>
    <row r="144" spans="1:18" ht="12.75">
      <c r="A144" s="35" t="s">
        <v>82</v>
      </c>
      <c r="B144" s="3"/>
      <c r="C144" s="2"/>
      <c r="D144" s="2"/>
      <c r="E144" s="22"/>
      <c r="F144" s="2"/>
      <c r="G144" s="2"/>
      <c r="H144" s="2"/>
      <c r="I144" s="2"/>
      <c r="J144" s="2"/>
      <c r="K144" s="2"/>
      <c r="L144" s="2"/>
      <c r="M144" s="2"/>
      <c r="N144" s="2"/>
      <c r="O144" s="2"/>
      <c r="P144" s="2"/>
      <c r="Q144" s="2"/>
      <c r="R144" s="2"/>
    </row>
    <row r="145" spans="1:18" ht="12.75">
      <c r="A145" s="35" t="s">
        <v>83</v>
      </c>
      <c r="B145" s="3"/>
      <c r="C145" s="2"/>
      <c r="D145" s="2"/>
      <c r="E145" s="22"/>
      <c r="F145" s="2"/>
      <c r="G145" s="2"/>
      <c r="H145" s="2"/>
      <c r="I145" s="2"/>
      <c r="J145" s="2"/>
      <c r="K145" s="2"/>
      <c r="L145" s="2"/>
      <c r="M145" s="2"/>
      <c r="N145" s="2"/>
      <c r="O145" s="2"/>
      <c r="P145" s="2"/>
      <c r="Q145" s="2"/>
      <c r="R145" s="2"/>
    </row>
    <row r="146" spans="1:18" ht="12.75">
      <c r="A146" s="35" t="s">
        <v>84</v>
      </c>
      <c r="B146" s="3"/>
      <c r="C146" s="2"/>
      <c r="D146" s="2"/>
      <c r="E146" s="22"/>
      <c r="F146" s="2"/>
      <c r="G146" s="2"/>
      <c r="H146" s="2"/>
      <c r="I146" s="2"/>
      <c r="J146" s="2"/>
      <c r="K146" s="2"/>
      <c r="L146" s="2"/>
      <c r="M146" s="2"/>
      <c r="N146" s="2"/>
      <c r="O146" s="2"/>
      <c r="P146" s="2"/>
      <c r="Q146" s="2"/>
      <c r="R146" s="2"/>
    </row>
    <row r="147" spans="1:18" ht="12.75">
      <c r="A147" s="35"/>
      <c r="B147" s="3"/>
      <c r="C147" s="2"/>
      <c r="D147" s="2"/>
      <c r="E147" s="22"/>
      <c r="F147" s="2"/>
      <c r="G147" s="2"/>
      <c r="H147" s="2"/>
      <c r="I147" s="2"/>
      <c r="J147" s="2"/>
      <c r="K147" s="2"/>
      <c r="L147" s="2"/>
      <c r="M147" s="2"/>
      <c r="N147" s="2"/>
      <c r="O147" s="2"/>
      <c r="P147" s="2"/>
      <c r="Q147" s="2"/>
      <c r="R147" s="2"/>
    </row>
    <row r="148" spans="1:18" ht="12.75">
      <c r="B148" s="3"/>
      <c r="C148" s="2"/>
      <c r="D148" s="2"/>
      <c r="E148" s="22"/>
      <c r="F148" s="2"/>
      <c r="G148" s="2"/>
      <c r="H148" s="2"/>
      <c r="I148" s="2"/>
      <c r="J148" s="2"/>
      <c r="K148" s="2"/>
      <c r="L148" s="2"/>
      <c r="M148" s="2"/>
      <c r="N148" s="2"/>
      <c r="O148" s="2"/>
      <c r="P148" s="2"/>
      <c r="Q148" s="2"/>
      <c r="R148" s="2"/>
    </row>
    <row r="149" spans="1:18" ht="18">
      <c r="A149" s="95" t="s">
        <v>178</v>
      </c>
      <c r="B149" s="95"/>
      <c r="C149" s="95"/>
      <c r="D149" s="95"/>
      <c r="E149" s="95"/>
      <c r="F149" s="95"/>
      <c r="G149" s="95"/>
      <c r="H149" s="95"/>
      <c r="I149" s="95"/>
      <c r="J149" s="95"/>
      <c r="K149" s="95"/>
      <c r="L149" s="95"/>
      <c r="M149" s="58"/>
      <c r="N149" s="58"/>
      <c r="O149" s="58"/>
      <c r="P149" s="58"/>
      <c r="Q149" s="58"/>
      <c r="R149" s="58"/>
    </row>
    <row r="150" spans="1:18" ht="18">
      <c r="A150" s="95" t="s">
        <v>187</v>
      </c>
      <c r="B150" s="95"/>
      <c r="C150" s="95"/>
      <c r="D150" s="95"/>
      <c r="E150" s="95"/>
      <c r="F150" s="95"/>
      <c r="G150" s="95"/>
      <c r="H150" s="95"/>
      <c r="I150" s="95"/>
      <c r="J150" s="95"/>
      <c r="K150" s="95"/>
      <c r="L150" s="95"/>
    </row>
    <row r="151" spans="1:18" ht="12.75">
      <c r="A151" s="2"/>
      <c r="B151" s="2"/>
      <c r="C151" s="2"/>
      <c r="D151" s="2"/>
      <c r="E151" s="2"/>
      <c r="F151" s="2"/>
      <c r="G151" s="2"/>
      <c r="H151" s="2"/>
      <c r="I151" s="2"/>
      <c r="J151" s="2"/>
      <c r="K151" s="2"/>
      <c r="L151" s="2"/>
      <c r="M151" s="2"/>
      <c r="N151" s="2"/>
      <c r="O151" s="2"/>
      <c r="P151" s="2"/>
      <c r="Q151" s="2"/>
    </row>
    <row r="152" spans="1:18" ht="12.75">
      <c r="A152" s="35" t="s">
        <v>23</v>
      </c>
    </row>
    <row r="153" spans="1:18" ht="12.75">
      <c r="A153" s="35" t="s">
        <v>24</v>
      </c>
    </row>
    <row r="154" spans="1:18" ht="12.75">
      <c r="A154" s="35"/>
      <c r="K154" s="147" t="s">
        <v>827</v>
      </c>
    </row>
    <row r="155" spans="1:18" ht="12.75">
      <c r="A155" s="23" t="s">
        <v>120</v>
      </c>
      <c r="B155" s="1"/>
      <c r="C155" s="1"/>
      <c r="D155" s="1"/>
      <c r="E155" s="1"/>
      <c r="F155" s="1"/>
      <c r="G155" s="1"/>
      <c r="H155" s="1"/>
      <c r="I155" s="1"/>
      <c r="J155" s="1"/>
      <c r="K155" s="1"/>
      <c r="L155" s="1"/>
      <c r="M155" s="2"/>
      <c r="N155" s="2"/>
      <c r="O155" s="2"/>
      <c r="P155" s="2"/>
      <c r="Q155" s="2"/>
    </row>
    <row r="156" spans="1:18" ht="12.75">
      <c r="B156" s="2"/>
      <c r="C156" s="96" t="s">
        <v>111</v>
      </c>
      <c r="D156" s="2"/>
      <c r="E156" s="2"/>
      <c r="F156" s="2"/>
      <c r="G156" s="2"/>
      <c r="H156" s="2"/>
      <c r="I156" s="2"/>
      <c r="J156" s="2"/>
      <c r="K156" s="2"/>
      <c r="L156" s="2"/>
      <c r="M156" s="12"/>
      <c r="N156" s="2"/>
      <c r="O156" s="2"/>
      <c r="P156" s="2"/>
      <c r="Q156" s="2"/>
      <c r="R156" s="2"/>
    </row>
    <row r="157" spans="1:18" ht="12.75">
      <c r="B157" s="8"/>
      <c r="C157" s="20">
        <v>0</v>
      </c>
      <c r="D157" s="20">
        <v>0.05</v>
      </c>
      <c r="E157" s="20">
        <v>0.1</v>
      </c>
      <c r="F157" s="20">
        <v>0.15</v>
      </c>
      <c r="G157" s="20">
        <v>0.2</v>
      </c>
      <c r="H157" s="20">
        <v>0.25</v>
      </c>
      <c r="I157" s="20">
        <v>0.3</v>
      </c>
      <c r="J157" s="20">
        <v>0.35</v>
      </c>
      <c r="K157" s="20">
        <v>0.4</v>
      </c>
      <c r="L157" s="20">
        <v>0.45</v>
      </c>
      <c r="M157" s="20">
        <v>0.5</v>
      </c>
      <c r="N157" s="2"/>
      <c r="O157" s="2"/>
      <c r="P157" s="2"/>
      <c r="Q157" s="2"/>
      <c r="R157" s="2"/>
    </row>
    <row r="158" spans="1:18" ht="12.75">
      <c r="A158">
        <f t="shared" ref="A158:A182" si="2">B158/1000</f>
        <v>9.9999999999999995E-7</v>
      </c>
      <c r="B158" s="93">
        <v>1E-3</v>
      </c>
      <c r="C158" s="66">
        <f t="shared" ref="C158:M158" si="3">C64/$B158</f>
        <v>0</v>
      </c>
      <c r="D158" s="66">
        <f t="shared" si="3"/>
        <v>0</v>
      </c>
      <c r="E158" s="66">
        <f t="shared" si="3"/>
        <v>0</v>
      </c>
      <c r="F158" s="66">
        <f t="shared" si="3"/>
        <v>0</v>
      </c>
      <c r="G158" s="66">
        <f t="shared" si="3"/>
        <v>0</v>
      </c>
      <c r="H158" s="66">
        <f t="shared" si="3"/>
        <v>0</v>
      </c>
      <c r="I158" s="66">
        <f t="shared" si="3"/>
        <v>0</v>
      </c>
      <c r="J158" s="66">
        <f t="shared" si="3"/>
        <v>0</v>
      </c>
      <c r="K158" s="66">
        <f t="shared" si="3"/>
        <v>0</v>
      </c>
      <c r="L158" s="66">
        <f t="shared" si="3"/>
        <v>0</v>
      </c>
      <c r="M158" s="66">
        <f t="shared" si="3"/>
        <v>0</v>
      </c>
      <c r="N158" s="2"/>
      <c r="O158" s="2"/>
      <c r="P158" s="2"/>
      <c r="Q158" s="2"/>
      <c r="R158" s="2"/>
    </row>
    <row r="159" spans="1:18" ht="12.75">
      <c r="A159">
        <f t="shared" si="2"/>
        <v>10</v>
      </c>
      <c r="B159" s="3">
        <v>10000</v>
      </c>
      <c r="C159" s="66">
        <f t="shared" ref="C159:M159" si="4">C65/$B159</f>
        <v>2.0500000000000001E-2</v>
      </c>
      <c r="D159" s="66">
        <f t="shared" si="4"/>
        <v>1.55E-2</v>
      </c>
      <c r="E159" s="66">
        <f t="shared" si="4"/>
        <v>1.0500000000000001E-2</v>
      </c>
      <c r="F159" s="66">
        <f t="shared" si="4"/>
        <v>5.4999999999999997E-3</v>
      </c>
      <c r="G159" s="66">
        <f t="shared" si="4"/>
        <v>5.0000000000000001E-4</v>
      </c>
      <c r="H159" s="66">
        <f t="shared" si="4"/>
        <v>0</v>
      </c>
      <c r="I159" s="66">
        <f t="shared" si="4"/>
        <v>0</v>
      </c>
      <c r="J159" s="66">
        <f t="shared" si="4"/>
        <v>0</v>
      </c>
      <c r="K159" s="66">
        <f t="shared" si="4"/>
        <v>0</v>
      </c>
      <c r="L159" s="66">
        <f t="shared" si="4"/>
        <v>0</v>
      </c>
      <c r="M159" s="66">
        <f t="shared" si="4"/>
        <v>0</v>
      </c>
      <c r="N159" s="2"/>
      <c r="O159" s="2"/>
      <c r="P159" s="2"/>
      <c r="Q159" s="2"/>
      <c r="R159" s="2"/>
    </row>
    <row r="160" spans="1:18" ht="12.75">
      <c r="A160">
        <f t="shared" si="2"/>
        <v>20</v>
      </c>
      <c r="B160" s="3">
        <v>20000</v>
      </c>
      <c r="C160" s="66">
        <f t="shared" ref="C160:M160" si="5">C66/$B160</f>
        <v>5.1999999999999998E-2</v>
      </c>
      <c r="D160" s="66">
        <f t="shared" si="5"/>
        <v>4.4499999999999998E-2</v>
      </c>
      <c r="E160" s="66">
        <f t="shared" si="5"/>
        <v>3.6999999999999998E-2</v>
      </c>
      <c r="F160" s="66">
        <f t="shared" si="5"/>
        <v>2.9499999999999998E-2</v>
      </c>
      <c r="G160" s="66">
        <f t="shared" si="5"/>
        <v>2.1999999999999999E-2</v>
      </c>
      <c r="H160" s="66">
        <f t="shared" si="5"/>
        <v>1.4749999999999999E-2</v>
      </c>
      <c r="I160" s="66">
        <f t="shared" si="5"/>
        <v>9.75E-3</v>
      </c>
      <c r="J160" s="66">
        <f t="shared" si="5"/>
        <v>4.7499999999999999E-3</v>
      </c>
      <c r="K160" s="66">
        <f t="shared" si="5"/>
        <v>0</v>
      </c>
      <c r="L160" s="66">
        <f t="shared" si="5"/>
        <v>0</v>
      </c>
      <c r="M160" s="66">
        <f t="shared" si="5"/>
        <v>0</v>
      </c>
      <c r="N160" s="2"/>
      <c r="O160" s="2"/>
      <c r="P160" s="2"/>
      <c r="Q160" s="2"/>
      <c r="R160" s="2"/>
    </row>
    <row r="161" spans="1:18" ht="12.75">
      <c r="A161">
        <f t="shared" si="2"/>
        <v>30</v>
      </c>
      <c r="B161" s="3">
        <v>30000</v>
      </c>
      <c r="C161" s="66">
        <f t="shared" ref="C161:M161" si="6">C67/$B161</f>
        <v>5.1333333333333335E-2</v>
      </c>
      <c r="D161" s="66">
        <f t="shared" si="6"/>
        <v>4.3833333333333335E-2</v>
      </c>
      <c r="E161" s="66">
        <f t="shared" si="6"/>
        <v>3.6333333333333336E-2</v>
      </c>
      <c r="F161" s="66">
        <f t="shared" si="6"/>
        <v>2.8833333333333332E-2</v>
      </c>
      <c r="G161" s="66">
        <f t="shared" si="6"/>
        <v>2.1333333333333333E-2</v>
      </c>
      <c r="H161" s="66">
        <f t="shared" si="6"/>
        <v>1.3833333333333333E-2</v>
      </c>
      <c r="I161" s="66">
        <f t="shared" si="6"/>
        <v>9.8333333333333328E-3</v>
      </c>
      <c r="J161" s="66">
        <f t="shared" si="6"/>
        <v>7.3333333333333332E-3</v>
      </c>
      <c r="K161" s="66">
        <f t="shared" si="6"/>
        <v>4.8333333333333336E-3</v>
      </c>
      <c r="L161" s="66">
        <f t="shared" si="6"/>
        <v>2.3333333333333335E-3</v>
      </c>
      <c r="M161" s="66">
        <f t="shared" si="6"/>
        <v>0</v>
      </c>
      <c r="N161" s="2"/>
      <c r="O161" s="2"/>
      <c r="P161" s="2"/>
      <c r="Q161" s="2"/>
      <c r="R161" s="2"/>
    </row>
    <row r="162" spans="1:18" ht="12.75">
      <c r="A162">
        <f t="shared" si="2"/>
        <v>40</v>
      </c>
      <c r="B162" s="3">
        <v>40000</v>
      </c>
      <c r="C162" s="66">
        <f t="shared" ref="C162:M162" si="7">C68/$B162</f>
        <v>4.6249999999999999E-2</v>
      </c>
      <c r="D162" s="66">
        <f t="shared" si="7"/>
        <v>3.3750000000000002E-2</v>
      </c>
      <c r="E162" s="66">
        <f t="shared" si="7"/>
        <v>2.375E-2</v>
      </c>
      <c r="F162" s="66">
        <f t="shared" si="7"/>
        <v>1.6250000000000001E-2</v>
      </c>
      <c r="G162" s="66">
        <f t="shared" si="7"/>
        <v>8.8749999999999992E-3</v>
      </c>
      <c r="H162" s="66">
        <f t="shared" si="7"/>
        <v>6.3749999999999996E-3</v>
      </c>
      <c r="I162" s="66">
        <f t="shared" si="7"/>
        <v>3.875E-3</v>
      </c>
      <c r="J162" s="66">
        <f t="shared" si="7"/>
        <v>1.3749999999999999E-3</v>
      </c>
      <c r="K162" s="66">
        <f t="shared" si="7"/>
        <v>0</v>
      </c>
      <c r="L162" s="66">
        <f t="shared" si="7"/>
        <v>0</v>
      </c>
      <c r="M162" s="66">
        <f t="shared" si="7"/>
        <v>0</v>
      </c>
      <c r="N162" s="2"/>
      <c r="O162" s="2"/>
      <c r="P162" s="2"/>
      <c r="Q162" s="2"/>
      <c r="R162" s="2"/>
    </row>
    <row r="163" spans="1:18" ht="12.75">
      <c r="A163">
        <f t="shared" si="2"/>
        <v>50</v>
      </c>
      <c r="B163" s="3">
        <v>50000</v>
      </c>
      <c r="C163" s="66">
        <f t="shared" ref="C163:M163" si="8">C69/$B163</f>
        <v>5.7000000000000002E-2</v>
      </c>
      <c r="D163" s="66">
        <f t="shared" si="8"/>
        <v>4.4499999999999998E-2</v>
      </c>
      <c r="E163" s="66">
        <f t="shared" si="8"/>
        <v>3.2000000000000001E-2</v>
      </c>
      <c r="F163" s="66">
        <f t="shared" si="8"/>
        <v>1.95E-2</v>
      </c>
      <c r="G163" s="66">
        <f t="shared" si="8"/>
        <v>1.11E-2</v>
      </c>
      <c r="H163" s="66">
        <f t="shared" si="8"/>
        <v>3.5999999999999999E-3</v>
      </c>
      <c r="I163" s="66">
        <f t="shared" si="8"/>
        <v>1E-4</v>
      </c>
      <c r="J163" s="66">
        <f t="shared" si="8"/>
        <v>0</v>
      </c>
      <c r="K163" s="66">
        <f t="shared" si="8"/>
        <v>0</v>
      </c>
      <c r="L163" s="66">
        <f t="shared" si="8"/>
        <v>0</v>
      </c>
      <c r="M163" s="66">
        <f t="shared" si="8"/>
        <v>0</v>
      </c>
      <c r="N163" s="2"/>
      <c r="O163" s="2"/>
      <c r="P163" s="2"/>
      <c r="Q163" s="2"/>
      <c r="R163" s="2"/>
    </row>
    <row r="164" spans="1:18" ht="12.75">
      <c r="A164">
        <f t="shared" si="2"/>
        <v>60</v>
      </c>
      <c r="B164" s="3">
        <v>60000</v>
      </c>
      <c r="C164" s="66">
        <f t="shared" ref="C164:M164" si="9">C70/$B164</f>
        <v>6.4166666666666664E-2</v>
      </c>
      <c r="D164" s="66">
        <f t="shared" si="9"/>
        <v>5.1666666666666666E-2</v>
      </c>
      <c r="E164" s="66">
        <f t="shared" si="9"/>
        <v>3.9166666666666669E-2</v>
      </c>
      <c r="F164" s="66">
        <f t="shared" si="9"/>
        <v>2.8416666666666666E-2</v>
      </c>
      <c r="G164" s="66">
        <f t="shared" si="9"/>
        <v>2.0916666666666667E-2</v>
      </c>
      <c r="H164" s="66">
        <f t="shared" si="9"/>
        <v>1.3416666666666667E-2</v>
      </c>
      <c r="I164" s="66">
        <f t="shared" si="9"/>
        <v>8.3333333333333332E-3</v>
      </c>
      <c r="J164" s="66">
        <f t="shared" si="9"/>
        <v>3.3333333333333335E-3</v>
      </c>
      <c r="K164" s="66">
        <f t="shared" si="9"/>
        <v>0</v>
      </c>
      <c r="L164" s="66">
        <f t="shared" si="9"/>
        <v>0</v>
      </c>
      <c r="M164" s="66">
        <f t="shared" si="9"/>
        <v>0</v>
      </c>
      <c r="N164" s="2"/>
      <c r="O164" s="2"/>
      <c r="P164" s="2"/>
      <c r="Q164" s="2"/>
      <c r="R164" s="2"/>
    </row>
    <row r="165" spans="1:18" ht="12.75">
      <c r="A165">
        <f t="shared" si="2"/>
        <v>70</v>
      </c>
      <c r="B165" s="3">
        <v>70000</v>
      </c>
      <c r="C165" s="66">
        <f t="shared" ref="C165:M165" si="10">C71/$B165</f>
        <v>6.9285714285714284E-2</v>
      </c>
      <c r="D165" s="66">
        <f t="shared" si="10"/>
        <v>5.6785714285714287E-2</v>
      </c>
      <c r="E165" s="66">
        <f t="shared" si="10"/>
        <v>4.4285714285714282E-2</v>
      </c>
      <c r="F165" s="66">
        <f t="shared" si="10"/>
        <v>3.5428571428571427E-2</v>
      </c>
      <c r="G165" s="66">
        <f t="shared" si="10"/>
        <v>2.7928571428571428E-2</v>
      </c>
      <c r="H165" s="66">
        <f t="shared" si="10"/>
        <v>2.2142857142857141E-2</v>
      </c>
      <c r="I165" s="66">
        <f t="shared" si="10"/>
        <v>1.7142857142857144E-2</v>
      </c>
      <c r="J165" s="66">
        <f t="shared" si="10"/>
        <v>1.2142857142857143E-2</v>
      </c>
      <c r="K165" s="66">
        <f t="shared" si="10"/>
        <v>7.1428571428571426E-3</v>
      </c>
      <c r="L165" s="66">
        <f t="shared" si="10"/>
        <v>2.142857142857143E-3</v>
      </c>
      <c r="M165" s="66">
        <f t="shared" si="10"/>
        <v>0</v>
      </c>
      <c r="N165" s="2"/>
      <c r="O165" s="2"/>
      <c r="P165" s="2"/>
      <c r="Q165" s="2"/>
      <c r="R165" s="2"/>
    </row>
    <row r="166" spans="1:18" ht="12.75">
      <c r="A166">
        <f t="shared" si="2"/>
        <v>80</v>
      </c>
      <c r="B166" s="3">
        <v>80000</v>
      </c>
      <c r="C166" s="66">
        <f t="shared" ref="C166:M166" si="11">C72/$B166</f>
        <v>6.6262500000000002E-2</v>
      </c>
      <c r="D166" s="66">
        <f t="shared" si="11"/>
        <v>5.3124999999999999E-2</v>
      </c>
      <c r="E166" s="66">
        <f t="shared" si="11"/>
        <v>4.0687500000000001E-2</v>
      </c>
      <c r="F166" s="66">
        <f t="shared" si="11"/>
        <v>3.3187500000000002E-2</v>
      </c>
      <c r="G166" s="66">
        <f t="shared" si="11"/>
        <v>2.6249999999999999E-2</v>
      </c>
      <c r="H166" s="66">
        <f t="shared" si="11"/>
        <v>2.1250000000000002E-2</v>
      </c>
      <c r="I166" s="66">
        <f t="shared" si="11"/>
        <v>1.6250000000000001E-2</v>
      </c>
      <c r="J166" s="66">
        <f t="shared" si="11"/>
        <v>1.125E-2</v>
      </c>
      <c r="K166" s="66">
        <f t="shared" si="11"/>
        <v>6.2500000000000003E-3</v>
      </c>
      <c r="L166" s="66">
        <f t="shared" si="11"/>
        <v>1.25E-3</v>
      </c>
      <c r="M166" s="66">
        <f t="shared" si="11"/>
        <v>0</v>
      </c>
      <c r="N166" s="2"/>
      <c r="O166" s="2"/>
      <c r="P166" s="2"/>
      <c r="Q166" s="2"/>
      <c r="R166" s="2"/>
    </row>
    <row r="167" spans="1:18" ht="12.75">
      <c r="A167">
        <f t="shared" si="2"/>
        <v>90</v>
      </c>
      <c r="B167" s="3">
        <v>90000</v>
      </c>
      <c r="C167" s="66">
        <f t="shared" ref="C167:M167" si="12">C73/$B167</f>
        <v>6.2233333333333335E-2</v>
      </c>
      <c r="D167" s="66">
        <f t="shared" si="12"/>
        <v>4.8233333333333336E-2</v>
      </c>
      <c r="E167" s="66">
        <f t="shared" si="12"/>
        <v>3.5400000000000001E-2</v>
      </c>
      <c r="F167" s="66">
        <f t="shared" si="12"/>
        <v>2.7E-2</v>
      </c>
      <c r="G167" s="66">
        <f t="shared" si="12"/>
        <v>2.1111111111111112E-2</v>
      </c>
      <c r="H167" s="66">
        <f t="shared" si="12"/>
        <v>1.6111111111111111E-2</v>
      </c>
      <c r="I167" s="66">
        <f t="shared" si="12"/>
        <v>1.1111111111111112E-2</v>
      </c>
      <c r="J167" s="66">
        <f t="shared" si="12"/>
        <v>6.1111111111111114E-3</v>
      </c>
      <c r="K167" s="66">
        <f t="shared" si="12"/>
        <v>1.1111111111111111E-3</v>
      </c>
      <c r="L167" s="66">
        <f t="shared" si="12"/>
        <v>0</v>
      </c>
      <c r="M167" s="66">
        <f t="shared" si="12"/>
        <v>0</v>
      </c>
      <c r="N167" s="2"/>
      <c r="O167" s="2"/>
      <c r="P167" s="2"/>
      <c r="Q167" s="2"/>
      <c r="R167" s="2"/>
    </row>
    <row r="168" spans="1:18" ht="12.75">
      <c r="A168">
        <f t="shared" si="2"/>
        <v>100</v>
      </c>
      <c r="B168" s="3">
        <v>100000</v>
      </c>
      <c r="C168" s="66">
        <f t="shared" ref="C168:M168" si="13">C74/$B168</f>
        <v>5.901E-2</v>
      </c>
      <c r="D168" s="66">
        <f t="shared" si="13"/>
        <v>4.5010000000000001E-2</v>
      </c>
      <c r="E168" s="66">
        <f t="shared" si="13"/>
        <v>3.3059999999999999E-2</v>
      </c>
      <c r="F168" s="66">
        <f t="shared" si="13"/>
        <v>2.4060000000000002E-2</v>
      </c>
      <c r="G168" s="66">
        <f t="shared" si="13"/>
        <v>1.7510000000000001E-2</v>
      </c>
      <c r="H168" s="66">
        <f t="shared" si="13"/>
        <v>1.2E-2</v>
      </c>
      <c r="I168" s="66">
        <f t="shared" si="13"/>
        <v>7.0000000000000001E-3</v>
      </c>
      <c r="J168" s="66">
        <f t="shared" si="13"/>
        <v>2E-3</v>
      </c>
      <c r="K168" s="66">
        <f t="shared" si="13"/>
        <v>0</v>
      </c>
      <c r="L168" s="66">
        <f t="shared" si="13"/>
        <v>0</v>
      </c>
      <c r="M168" s="66">
        <f t="shared" si="13"/>
        <v>0</v>
      </c>
      <c r="N168" s="2"/>
      <c r="O168" s="2"/>
      <c r="P168" s="2"/>
      <c r="Q168" s="2"/>
      <c r="R168" s="2"/>
    </row>
    <row r="169" spans="1:18" ht="12.75">
      <c r="A169">
        <f t="shared" si="2"/>
        <v>110</v>
      </c>
      <c r="B169" s="3">
        <v>110000</v>
      </c>
      <c r="C169" s="66">
        <f t="shared" ref="C169:M169" si="14">C75/$B169</f>
        <v>5.6372727272727276E-2</v>
      </c>
      <c r="D169" s="66">
        <f t="shared" si="14"/>
        <v>4.237272727272727E-2</v>
      </c>
      <c r="E169" s="66">
        <f t="shared" si="14"/>
        <v>3.1145454545454546E-2</v>
      </c>
      <c r="F169" s="66">
        <f t="shared" si="14"/>
        <v>2.2781818181818181E-2</v>
      </c>
      <c r="G169" s="66">
        <f t="shared" si="14"/>
        <v>1.6281818181818182E-2</v>
      </c>
      <c r="H169" s="66">
        <f t="shared" si="14"/>
        <v>9.7818181818181815E-3</v>
      </c>
      <c r="I169" s="66">
        <f t="shared" si="14"/>
        <v>3.6363636363636364E-3</v>
      </c>
      <c r="J169" s="66">
        <f t="shared" si="14"/>
        <v>0</v>
      </c>
      <c r="K169" s="66">
        <f t="shared" si="14"/>
        <v>0</v>
      </c>
      <c r="L169" s="66">
        <f t="shared" si="14"/>
        <v>0</v>
      </c>
      <c r="M169" s="66">
        <f t="shared" si="14"/>
        <v>0</v>
      </c>
      <c r="N169" s="2"/>
      <c r="O169" s="2"/>
      <c r="P169" s="2"/>
      <c r="Q169" s="2"/>
      <c r="R169" s="2"/>
    </row>
    <row r="170" spans="1:18" ht="12.75">
      <c r="A170">
        <f t="shared" si="2"/>
        <v>120</v>
      </c>
      <c r="B170" s="3">
        <v>120000</v>
      </c>
      <c r="C170" s="66">
        <f t="shared" ref="C170:M170" si="15">C76/$B170</f>
        <v>5.4175000000000001E-2</v>
      </c>
      <c r="D170" s="66">
        <f t="shared" si="15"/>
        <v>4.0175000000000002E-2</v>
      </c>
      <c r="E170" s="66">
        <f t="shared" si="15"/>
        <v>2.955E-2</v>
      </c>
      <c r="F170" s="66">
        <f t="shared" si="15"/>
        <v>2.1758333333333334E-2</v>
      </c>
      <c r="G170" s="66">
        <f t="shared" si="15"/>
        <v>1.5258333333333334E-2</v>
      </c>
      <c r="H170" s="66">
        <f t="shared" si="15"/>
        <v>8.7583333333333332E-3</v>
      </c>
      <c r="I170" s="66">
        <f t="shared" si="15"/>
        <v>2.2583333333333335E-3</v>
      </c>
      <c r="J170" s="66">
        <f t="shared" si="15"/>
        <v>0</v>
      </c>
      <c r="K170" s="66">
        <f t="shared" si="15"/>
        <v>0</v>
      </c>
      <c r="L170" s="66">
        <f t="shared" si="15"/>
        <v>0</v>
      </c>
      <c r="M170" s="66">
        <f t="shared" si="15"/>
        <v>0</v>
      </c>
      <c r="N170" s="2"/>
      <c r="O170" s="2"/>
      <c r="P170" s="2"/>
      <c r="Q170" s="2"/>
      <c r="R170" s="2"/>
    </row>
    <row r="171" spans="1:18" ht="12.75">
      <c r="A171">
        <f t="shared" si="2"/>
        <v>130</v>
      </c>
      <c r="B171" s="3">
        <v>130000</v>
      </c>
      <c r="C171" s="66">
        <f t="shared" ref="C171:M171" si="16">C77/$B171</f>
        <v>5.2315384615384618E-2</v>
      </c>
      <c r="D171" s="66">
        <f t="shared" si="16"/>
        <v>3.8315384615384612E-2</v>
      </c>
      <c r="E171" s="66">
        <f t="shared" si="16"/>
        <v>2.8199999999999999E-2</v>
      </c>
      <c r="F171" s="66">
        <f t="shared" si="16"/>
        <v>2.0892307692307693E-2</v>
      </c>
      <c r="G171" s="66">
        <f t="shared" si="16"/>
        <v>1.4392307692307692E-2</v>
      </c>
      <c r="H171" s="66">
        <f t="shared" si="16"/>
        <v>7.8923076923076915E-3</v>
      </c>
      <c r="I171" s="66">
        <f t="shared" si="16"/>
        <v>2.9307692307692307E-3</v>
      </c>
      <c r="J171" s="66">
        <f t="shared" si="16"/>
        <v>1.4307692307692307E-3</v>
      </c>
      <c r="K171" s="66">
        <f t="shared" si="16"/>
        <v>0</v>
      </c>
      <c r="L171" s="66">
        <f t="shared" si="16"/>
        <v>0</v>
      </c>
      <c r="M171" s="66">
        <f t="shared" si="16"/>
        <v>0</v>
      </c>
      <c r="N171" s="2"/>
      <c r="O171" s="2"/>
      <c r="P171" s="2"/>
      <c r="Q171" s="2"/>
      <c r="R171" s="2"/>
    </row>
    <row r="172" spans="1:18" ht="12.75">
      <c r="A172">
        <f t="shared" si="2"/>
        <v>140</v>
      </c>
      <c r="B172" s="3">
        <v>140000</v>
      </c>
      <c r="C172" s="66">
        <f t="shared" ref="C172:M172" si="17">C78/$B172</f>
        <v>4.9253571428571431E-2</v>
      </c>
      <c r="D172" s="66">
        <f t="shared" si="17"/>
        <v>3.5253571428571426E-2</v>
      </c>
      <c r="E172" s="66">
        <f t="shared" si="17"/>
        <v>2.5575000000000001E-2</v>
      </c>
      <c r="F172" s="66">
        <f t="shared" si="17"/>
        <v>1.8682142857142855E-2</v>
      </c>
      <c r="G172" s="66">
        <f t="shared" si="17"/>
        <v>1.2182142857142857E-2</v>
      </c>
      <c r="H172" s="66">
        <f t="shared" si="17"/>
        <v>5.682142857142857E-3</v>
      </c>
      <c r="I172" s="66">
        <f t="shared" si="17"/>
        <v>2.7535714285714286E-3</v>
      </c>
      <c r="J172" s="66">
        <f t="shared" si="17"/>
        <v>1.2535714285714285E-3</v>
      </c>
      <c r="K172" s="66">
        <f t="shared" si="17"/>
        <v>-2.4642857142857143E-4</v>
      </c>
      <c r="L172" s="66">
        <f t="shared" si="17"/>
        <v>-1.4678571428571429E-3</v>
      </c>
      <c r="M172" s="66">
        <f t="shared" si="17"/>
        <v>-1.4678571428571429E-3</v>
      </c>
      <c r="N172" s="2"/>
      <c r="O172" s="2"/>
      <c r="P172" s="2"/>
      <c r="Q172" s="2"/>
      <c r="R172" s="2"/>
    </row>
    <row r="173" spans="1:18" ht="12.75">
      <c r="A173">
        <f t="shared" si="2"/>
        <v>150</v>
      </c>
      <c r="B173" s="3">
        <v>150000</v>
      </c>
      <c r="C173" s="66">
        <f t="shared" ref="C173:M173" si="18">C79/$B173</f>
        <v>4.5969999999999997E-2</v>
      </c>
      <c r="D173" s="66">
        <f t="shared" si="18"/>
        <v>3.1969999999999998E-2</v>
      </c>
      <c r="E173" s="66">
        <f t="shared" si="18"/>
        <v>2.2669999999999999E-2</v>
      </c>
      <c r="F173" s="66">
        <f t="shared" si="18"/>
        <v>1.6136666666666667E-2</v>
      </c>
      <c r="G173" s="66">
        <f t="shared" si="18"/>
        <v>9.6366666666666666E-3</v>
      </c>
      <c r="H173" s="66">
        <f t="shared" si="18"/>
        <v>3.47E-3</v>
      </c>
      <c r="I173" s="66">
        <f t="shared" si="18"/>
        <v>1.97E-3</v>
      </c>
      <c r="J173" s="66">
        <f t="shared" si="18"/>
        <v>4.6999999999999999E-4</v>
      </c>
      <c r="K173" s="66">
        <f t="shared" si="18"/>
        <v>-1.0300000000000001E-3</v>
      </c>
      <c r="L173" s="66">
        <f t="shared" si="18"/>
        <v>-2.5300000000000001E-3</v>
      </c>
      <c r="M173" s="66">
        <f t="shared" si="18"/>
        <v>-3.3700000000000002E-3</v>
      </c>
      <c r="N173" s="2"/>
      <c r="O173" s="2"/>
      <c r="P173" s="2"/>
      <c r="Q173" s="2"/>
      <c r="R173" s="2"/>
    </row>
    <row r="174" spans="1:18" ht="12.75">
      <c r="A174">
        <f t="shared" si="2"/>
        <v>160</v>
      </c>
      <c r="B174" s="3">
        <v>160000</v>
      </c>
      <c r="C174" s="66">
        <f t="shared" ref="C174:M174" si="19">C80/$B174</f>
        <v>4.4753124999999998E-2</v>
      </c>
      <c r="D174" s="66">
        <f t="shared" si="19"/>
        <v>2.9128125000000001E-2</v>
      </c>
      <c r="E174" s="66">
        <f t="shared" si="19"/>
        <v>2.0409375E-2</v>
      </c>
      <c r="F174" s="66">
        <f t="shared" si="19"/>
        <v>1.3909375E-2</v>
      </c>
      <c r="G174" s="66">
        <f t="shared" si="19"/>
        <v>7.4093750000000002E-3</v>
      </c>
      <c r="H174" s="66">
        <f t="shared" si="19"/>
        <v>2.784375E-3</v>
      </c>
      <c r="I174" s="66">
        <f t="shared" si="19"/>
        <v>1.2843749999999999E-3</v>
      </c>
      <c r="J174" s="66">
        <f t="shared" si="19"/>
        <v>-2.15625E-4</v>
      </c>
      <c r="K174" s="66">
        <f t="shared" si="19"/>
        <v>-1.7156249999999999E-3</v>
      </c>
      <c r="L174" s="66">
        <f t="shared" si="19"/>
        <v>-3.2156250000000002E-3</v>
      </c>
      <c r="M174" s="66">
        <f t="shared" si="19"/>
        <v>-4.3968749999999997E-3</v>
      </c>
      <c r="N174" s="2"/>
      <c r="O174" s="2"/>
      <c r="P174" s="2"/>
      <c r="Q174" s="2"/>
      <c r="R174" s="2"/>
    </row>
    <row r="175" spans="1:18" ht="12.75">
      <c r="A175">
        <f t="shared" si="2"/>
        <v>170</v>
      </c>
      <c r="B175" s="3">
        <v>170000</v>
      </c>
      <c r="C175" s="66">
        <f t="shared" ref="C175:M175" si="20">C81/$B175</f>
        <v>4.506176470588235E-2</v>
      </c>
      <c r="D175" s="66">
        <f t="shared" si="20"/>
        <v>2.8885294117647058E-2</v>
      </c>
      <c r="E175" s="66">
        <f t="shared" si="20"/>
        <v>1.8444117647058823E-2</v>
      </c>
      <c r="F175" s="66">
        <f t="shared" si="20"/>
        <v>1.1944117647058824E-2</v>
      </c>
      <c r="G175" s="66">
        <f t="shared" si="20"/>
        <v>5.4441176470588232E-3</v>
      </c>
      <c r="H175" s="66">
        <f t="shared" si="20"/>
        <v>2.1794117647058824E-3</v>
      </c>
      <c r="I175" s="66">
        <f t="shared" si="20"/>
        <v>6.7941176470588237E-4</v>
      </c>
      <c r="J175" s="66">
        <f t="shared" si="20"/>
        <v>-8.2058823529411766E-4</v>
      </c>
      <c r="K175" s="66">
        <f t="shared" si="20"/>
        <v>-2.3205882352941177E-3</v>
      </c>
      <c r="L175" s="66">
        <f t="shared" si="20"/>
        <v>-3.8205882352941177E-3</v>
      </c>
      <c r="M175" s="66">
        <f t="shared" si="20"/>
        <v>-4.1382352941176474E-3</v>
      </c>
      <c r="N175" s="2"/>
      <c r="O175" s="2"/>
      <c r="P175" s="2"/>
      <c r="Q175" s="2"/>
      <c r="R175" s="2"/>
    </row>
    <row r="176" spans="1:18" ht="12.75">
      <c r="A176">
        <f t="shared" si="2"/>
        <v>180</v>
      </c>
      <c r="B176" s="3">
        <v>180000</v>
      </c>
      <c r="C176" s="66">
        <f t="shared" ref="C176:M176" si="21">C82/$B176</f>
        <v>4.5336111111111112E-2</v>
      </c>
      <c r="D176" s="66">
        <f t="shared" si="21"/>
        <v>2.9419444444444446E-2</v>
      </c>
      <c r="E176" s="66">
        <f t="shared" si="21"/>
        <v>1.8724999999999999E-2</v>
      </c>
      <c r="F176" s="66">
        <f t="shared" si="21"/>
        <v>1.0197222222222222E-2</v>
      </c>
      <c r="G176" s="66">
        <f t="shared" si="21"/>
        <v>3.6972222222222224E-3</v>
      </c>
      <c r="H176" s="66">
        <f t="shared" si="21"/>
        <v>1.6416666666666667E-3</v>
      </c>
      <c r="I176" s="66">
        <f t="shared" si="21"/>
        <v>1.4166666666666668E-4</v>
      </c>
      <c r="J176" s="66">
        <f t="shared" si="21"/>
        <v>-1.3583333333333334E-3</v>
      </c>
      <c r="K176" s="66">
        <f t="shared" si="21"/>
        <v>-2.8583333333333334E-3</v>
      </c>
      <c r="L176" s="66">
        <f t="shared" si="21"/>
        <v>-3.9083333333333331E-3</v>
      </c>
      <c r="M176" s="66">
        <f t="shared" si="21"/>
        <v>-3.9083333333333331E-3</v>
      </c>
      <c r="N176" s="2"/>
      <c r="O176" s="2"/>
      <c r="P176" s="2"/>
      <c r="Q176" s="2"/>
      <c r="R176" s="2"/>
    </row>
    <row r="177" spans="1:18" ht="12.75">
      <c r="A177">
        <f t="shared" si="2"/>
        <v>190</v>
      </c>
      <c r="B177" s="3">
        <v>190000</v>
      </c>
      <c r="C177" s="66">
        <f t="shared" ref="C177:M177" si="22">C83/$B177</f>
        <v>4.5581578947368424E-2</v>
      </c>
      <c r="D177" s="66">
        <f t="shared" si="22"/>
        <v>2.9897368421052631E-2</v>
      </c>
      <c r="E177" s="66">
        <f t="shared" si="22"/>
        <v>1.9423684210526315E-2</v>
      </c>
      <c r="F177" s="66">
        <f t="shared" si="22"/>
        <v>1.0423684210526316E-2</v>
      </c>
      <c r="G177" s="66">
        <f t="shared" si="22"/>
        <v>2.6605263157894739E-3</v>
      </c>
      <c r="H177" s="66">
        <f t="shared" si="22"/>
        <v>1.1605263157894736E-3</v>
      </c>
      <c r="I177" s="66">
        <f t="shared" si="22"/>
        <v>-3.3947368421052631E-4</v>
      </c>
      <c r="J177" s="66">
        <f t="shared" si="22"/>
        <v>-1.8394736842105262E-3</v>
      </c>
      <c r="K177" s="66">
        <f t="shared" si="22"/>
        <v>-3.3394736842105263E-3</v>
      </c>
      <c r="L177" s="66">
        <f t="shared" si="22"/>
        <v>-3.7026315789473684E-3</v>
      </c>
      <c r="M177" s="66">
        <f t="shared" si="22"/>
        <v>-3.7026315789473684E-3</v>
      </c>
      <c r="N177" s="2"/>
      <c r="O177" s="2"/>
      <c r="P177" s="2"/>
      <c r="Q177" s="2"/>
      <c r="R177" s="2"/>
    </row>
    <row r="178" spans="1:18" ht="12.75">
      <c r="A178">
        <f t="shared" si="2"/>
        <v>200</v>
      </c>
      <c r="B178" s="3">
        <v>200000</v>
      </c>
      <c r="C178" s="66">
        <f t="shared" ref="C178:M178" si="23">C84/$B178</f>
        <v>4.444E-2</v>
      </c>
      <c r="D178" s="66">
        <f t="shared" si="23"/>
        <v>2.8965000000000001E-2</v>
      </c>
      <c r="E178" s="66">
        <f t="shared" si="23"/>
        <v>1.8689999999999998E-2</v>
      </c>
      <c r="F178" s="66">
        <f t="shared" si="23"/>
        <v>9.6900000000000007E-3</v>
      </c>
      <c r="G178" s="66">
        <f t="shared" si="23"/>
        <v>2.1900000000000001E-3</v>
      </c>
      <c r="H178" s="66">
        <f t="shared" si="23"/>
        <v>-6.3500000000000004E-4</v>
      </c>
      <c r="I178" s="66">
        <f t="shared" si="23"/>
        <v>-2.1350000000000002E-3</v>
      </c>
      <c r="J178" s="66">
        <f t="shared" si="23"/>
        <v>-3.6350000000000002E-3</v>
      </c>
      <c r="K178" s="66">
        <f t="shared" si="23"/>
        <v>-4.8799999999999998E-3</v>
      </c>
      <c r="L178" s="66">
        <f t="shared" si="23"/>
        <v>-4.8799999999999998E-3</v>
      </c>
      <c r="M178" s="66">
        <f t="shared" si="23"/>
        <v>-4.8799999999999998E-3</v>
      </c>
      <c r="N178" s="2"/>
      <c r="O178" s="2"/>
      <c r="P178" s="2"/>
      <c r="Q178" s="2"/>
      <c r="R178" s="2"/>
    </row>
    <row r="179" spans="1:18" ht="12.75">
      <c r="A179">
        <f t="shared" si="2"/>
        <v>210</v>
      </c>
      <c r="B179" s="3">
        <v>210000</v>
      </c>
      <c r="C179" s="66">
        <f t="shared" ref="C179:M179" si="24">C85/$B179</f>
        <v>4.232380952380952E-2</v>
      </c>
      <c r="D179" s="66">
        <f t="shared" si="24"/>
        <v>2.703809523809524E-2</v>
      </c>
      <c r="E179" s="66">
        <f t="shared" si="24"/>
        <v>1.6942857142857141E-2</v>
      </c>
      <c r="F179" s="66">
        <f t="shared" si="24"/>
        <v>7.9428571428571421E-3</v>
      </c>
      <c r="G179" s="66">
        <f t="shared" si="24"/>
        <v>1.3238095238095238E-3</v>
      </c>
      <c r="H179" s="66">
        <f t="shared" si="24"/>
        <v>-2.6761904761904761E-3</v>
      </c>
      <c r="I179" s="66">
        <f t="shared" si="24"/>
        <v>-4.8428571428571427E-3</v>
      </c>
      <c r="J179" s="66">
        <f t="shared" si="24"/>
        <v>-6.3428571428571431E-3</v>
      </c>
      <c r="K179" s="66">
        <f t="shared" si="24"/>
        <v>-7.0285714285714283E-3</v>
      </c>
      <c r="L179" s="66">
        <f t="shared" si="24"/>
        <v>-7.0285714285714283E-3</v>
      </c>
      <c r="M179" s="66">
        <f t="shared" si="24"/>
        <v>-7.0285714285714283E-3</v>
      </c>
      <c r="N179" s="2"/>
      <c r="O179" s="2"/>
      <c r="P179" s="2"/>
      <c r="Q179" s="2"/>
      <c r="R179" s="2"/>
    </row>
    <row r="180" spans="1:18" ht="12.75">
      <c r="A180">
        <f t="shared" si="2"/>
        <v>220</v>
      </c>
      <c r="B180" s="3">
        <v>220000</v>
      </c>
      <c r="C180" s="66">
        <f t="shared" ref="C180:M180" si="25">C86/$B180</f>
        <v>4.0399999999999998E-2</v>
      </c>
      <c r="D180" s="66">
        <f t="shared" si="25"/>
        <v>2.5286363636363638E-2</v>
      </c>
      <c r="E180" s="66">
        <f t="shared" si="25"/>
        <v>1.5354545454545454E-2</v>
      </c>
      <c r="F180" s="66">
        <f t="shared" si="25"/>
        <v>6.3545454545454547E-3</v>
      </c>
      <c r="G180" s="66">
        <f t="shared" si="25"/>
        <v>5.3636363636363636E-4</v>
      </c>
      <c r="H180" s="66">
        <f t="shared" si="25"/>
        <v>-3.4636363636363636E-3</v>
      </c>
      <c r="I180" s="66">
        <f t="shared" si="25"/>
        <v>-7.3045454545454542E-3</v>
      </c>
      <c r="J180" s="66">
        <f t="shared" si="25"/>
        <v>-8.8045454545454538E-3</v>
      </c>
      <c r="K180" s="66">
        <f t="shared" si="25"/>
        <v>-8.9818181818181811E-3</v>
      </c>
      <c r="L180" s="66">
        <f t="shared" si="25"/>
        <v>-8.9818181818181811E-3</v>
      </c>
      <c r="M180" s="66">
        <f t="shared" si="25"/>
        <v>-8.9818181818181811E-3</v>
      </c>
      <c r="N180" s="2"/>
      <c r="O180" s="2"/>
      <c r="P180" s="2"/>
      <c r="Q180" s="2"/>
      <c r="R180" s="2"/>
    </row>
    <row r="181" spans="1:18" ht="12.75">
      <c r="A181">
        <f t="shared" si="2"/>
        <v>230</v>
      </c>
      <c r="B181" s="3">
        <v>230000</v>
      </c>
      <c r="C181" s="66">
        <f t="shared" ref="C181:M181" si="26">C87/$B181</f>
        <v>3.8643478260869564E-2</v>
      </c>
      <c r="D181" s="66">
        <f t="shared" si="26"/>
        <v>2.368695652173913E-2</v>
      </c>
      <c r="E181" s="66">
        <f t="shared" si="26"/>
        <v>1.3904347826086957E-2</v>
      </c>
      <c r="F181" s="66">
        <f t="shared" si="26"/>
        <v>4.9043478260869565E-3</v>
      </c>
      <c r="G181" s="66">
        <f t="shared" si="26"/>
        <v>-1.8260869565217392E-4</v>
      </c>
      <c r="H181" s="66">
        <f t="shared" si="26"/>
        <v>-4.1826086956521739E-3</v>
      </c>
      <c r="I181" s="66">
        <f t="shared" si="26"/>
        <v>-8.182608695652174E-3</v>
      </c>
      <c r="J181" s="66">
        <f t="shared" si="26"/>
        <v>-1.0765217391304347E-2</v>
      </c>
      <c r="K181" s="66">
        <f t="shared" si="26"/>
        <v>-1.0765217391304347E-2</v>
      </c>
      <c r="L181" s="66">
        <f t="shared" si="26"/>
        <v>-1.0765217391304347E-2</v>
      </c>
      <c r="M181" s="66">
        <f t="shared" si="26"/>
        <v>-1.0765217391304347E-2</v>
      </c>
      <c r="N181" s="2"/>
      <c r="O181" s="2"/>
      <c r="P181" s="2"/>
      <c r="Q181" s="2"/>
      <c r="R181" s="2"/>
    </row>
    <row r="182" spans="1:18" ht="12.75">
      <c r="A182">
        <f t="shared" si="2"/>
        <v>240</v>
      </c>
      <c r="B182" s="3">
        <v>240000</v>
      </c>
      <c r="C182" s="66">
        <f t="shared" ref="C182:M182" si="27">C88/$B182</f>
        <v>3.7033333333333335E-2</v>
      </c>
      <c r="D182" s="66">
        <f t="shared" si="27"/>
        <v>2.2220833333333332E-2</v>
      </c>
      <c r="E182" s="66">
        <f t="shared" si="27"/>
        <v>1.2574999999999999E-2</v>
      </c>
      <c r="F182" s="66">
        <f t="shared" si="27"/>
        <v>3.5750000000000001E-3</v>
      </c>
      <c r="G182" s="66">
        <f t="shared" si="27"/>
        <v>-8.4166666666666667E-4</v>
      </c>
      <c r="H182" s="66">
        <f t="shared" si="27"/>
        <v>-4.8416666666666669E-3</v>
      </c>
      <c r="I182" s="66">
        <f t="shared" si="27"/>
        <v>-8.8416666666666661E-3</v>
      </c>
      <c r="J182" s="66">
        <f t="shared" si="27"/>
        <v>-1.2129166666666667E-2</v>
      </c>
      <c r="K182" s="66">
        <f t="shared" si="27"/>
        <v>-1.24E-2</v>
      </c>
      <c r="L182" s="66">
        <f t="shared" si="27"/>
        <v>-1.24E-2</v>
      </c>
      <c r="M182" s="66">
        <f t="shared" si="27"/>
        <v>-1.24E-2</v>
      </c>
      <c r="N182" s="2"/>
      <c r="O182" s="2"/>
      <c r="P182" s="2"/>
      <c r="Q182" s="2"/>
      <c r="R182" s="2"/>
    </row>
    <row r="183" spans="1:18" ht="12.75">
      <c r="B183" s="3" t="s">
        <v>112</v>
      </c>
      <c r="C183" s="2"/>
      <c r="D183" s="2"/>
      <c r="E183" s="22" t="s">
        <v>29</v>
      </c>
      <c r="F183" s="2"/>
      <c r="G183" s="2"/>
      <c r="H183" s="2"/>
      <c r="I183" s="2"/>
      <c r="J183" s="2"/>
      <c r="K183" s="2"/>
      <c r="L183" s="2"/>
      <c r="M183" s="2"/>
      <c r="N183" s="2"/>
      <c r="O183" s="2"/>
      <c r="P183" s="2"/>
      <c r="Q183" s="2"/>
      <c r="R183" s="2"/>
    </row>
    <row r="184" spans="1:18" ht="12.75">
      <c r="B184" s="3"/>
      <c r="C184" s="2"/>
      <c r="D184" s="2"/>
      <c r="E184" s="22"/>
      <c r="F184" s="2"/>
      <c r="G184" s="2"/>
      <c r="H184" s="2"/>
      <c r="I184" s="2"/>
      <c r="J184" s="2"/>
      <c r="K184" s="2"/>
      <c r="L184" s="2"/>
      <c r="M184" s="2"/>
      <c r="N184" s="2"/>
      <c r="O184" s="2"/>
      <c r="P184" s="2"/>
      <c r="Q184" s="2"/>
      <c r="R184" s="2"/>
    </row>
    <row r="185" spans="1:18" ht="12.75">
      <c r="A185" s="35" t="s">
        <v>206</v>
      </c>
    </row>
    <row r="186" spans="1:18" ht="12.75">
      <c r="A186" s="94"/>
    </row>
    <row r="187" spans="1:18" ht="12.75">
      <c r="A187" s="94"/>
    </row>
    <row r="188" spans="1:18" ht="12.75">
      <c r="A188" s="35"/>
    </row>
    <row r="189" spans="1:18" ht="12.75">
      <c r="A189" s="35"/>
    </row>
    <row r="190" spans="1:18" ht="12.75">
      <c r="A190" s="35"/>
    </row>
    <row r="191" spans="1:18" ht="12.75">
      <c r="A191" s="35"/>
    </row>
    <row r="192" spans="1:18" ht="12.75">
      <c r="A192" s="35"/>
    </row>
    <row r="193" spans="1:14" ht="12.75">
      <c r="A193" s="35"/>
    </row>
    <row r="194" spans="1:14" ht="12.75">
      <c r="A194" s="35"/>
      <c r="N194" s="180" t="s">
        <v>265</v>
      </c>
    </row>
    <row r="195" spans="1:14" ht="12.75">
      <c r="A195" s="35"/>
      <c r="N195" s="147" t="s">
        <v>827</v>
      </c>
    </row>
    <row r="196" spans="1:14" ht="12.75">
      <c r="A196" s="35"/>
    </row>
    <row r="197" spans="1:14" ht="12.75">
      <c r="A197" s="35"/>
    </row>
    <row r="198" spans="1:14" ht="12.75">
      <c r="A198" s="35"/>
    </row>
    <row r="199" spans="1:14" ht="12.75">
      <c r="A199" s="35"/>
    </row>
    <row r="200" spans="1:14" ht="12.75">
      <c r="A200" s="35"/>
    </row>
    <row r="201" spans="1:14" ht="12.75">
      <c r="A201" s="35"/>
    </row>
    <row r="202" spans="1:14" ht="12.75">
      <c r="A202" s="35"/>
    </row>
    <row r="203" spans="1:14" ht="12.75">
      <c r="A203" s="35"/>
    </row>
    <row r="204" spans="1:14" ht="12.75">
      <c r="A204" s="35"/>
    </row>
    <row r="205" spans="1:14" ht="12.75">
      <c r="A205" s="35"/>
    </row>
    <row r="206" spans="1:14" ht="12.75">
      <c r="A206" s="35"/>
    </row>
    <row r="207" spans="1:14" ht="12.75">
      <c r="A207" s="35"/>
    </row>
    <row r="208" spans="1:14" ht="12.75">
      <c r="A208" s="35"/>
    </row>
    <row r="209" spans="1:1" ht="12.75">
      <c r="A209" s="35"/>
    </row>
    <row r="210" spans="1:1" ht="12.75">
      <c r="A210" s="35"/>
    </row>
    <row r="211" spans="1:1" ht="12.75">
      <c r="A211" s="35"/>
    </row>
    <row r="212" spans="1:1" ht="12.75">
      <c r="A212" s="35"/>
    </row>
    <row r="213" spans="1:1" ht="12.75">
      <c r="A213" s="35"/>
    </row>
    <row r="214" spans="1:1" ht="12.75">
      <c r="A214" s="35"/>
    </row>
    <row r="215" spans="1:1" ht="12.75">
      <c r="A215" s="35"/>
    </row>
    <row r="216" spans="1:1" ht="12.75">
      <c r="A216" s="35"/>
    </row>
    <row r="217" spans="1:1" ht="12.75">
      <c r="A217" s="35"/>
    </row>
    <row r="218" spans="1:1" ht="12.75">
      <c r="A218" s="35"/>
    </row>
    <row r="219" spans="1:1" ht="12.75">
      <c r="A219" s="35"/>
    </row>
    <row r="220" spans="1:1" ht="12.75">
      <c r="A220" s="35"/>
    </row>
    <row r="221" spans="1:1" ht="12.75">
      <c r="A221" s="35"/>
    </row>
    <row r="222" spans="1:1" ht="12.75">
      <c r="A222" s="35"/>
    </row>
    <row r="223" spans="1:1" ht="12.75">
      <c r="A223" s="35"/>
    </row>
    <row r="224" spans="1:1" ht="12.75">
      <c r="A224" s="35"/>
    </row>
    <row r="225" spans="1:14" ht="12.75">
      <c r="A225" s="35"/>
    </row>
    <row r="226" spans="1:14" ht="12.75">
      <c r="A226" s="35"/>
    </row>
    <row r="227" spans="1:14" ht="12.75">
      <c r="A227" s="35"/>
    </row>
    <row r="228" spans="1:14" ht="12.75">
      <c r="A228" s="35"/>
    </row>
    <row r="229" spans="1:14" ht="12.75">
      <c r="A229" s="35"/>
    </row>
    <row r="230" spans="1:14" ht="12.75">
      <c r="A230" s="35"/>
    </row>
    <row r="231" spans="1:14" ht="12.75">
      <c r="A231" s="35"/>
    </row>
    <row r="232" spans="1:14" ht="12.75">
      <c r="A232" s="35"/>
      <c r="N232" s="147" t="s">
        <v>827</v>
      </c>
    </row>
    <row r="233" spans="1:14" ht="12.75">
      <c r="A233" s="35"/>
    </row>
    <row r="234" spans="1:14" ht="12.75">
      <c r="A234" s="35"/>
    </row>
    <row r="235" spans="1:14" ht="12.75">
      <c r="A235" s="35"/>
    </row>
    <row r="236" spans="1:14" ht="12.75">
      <c r="A236" s="35"/>
    </row>
    <row r="237" spans="1:14" ht="12.75">
      <c r="A237" s="35"/>
    </row>
    <row r="238" spans="1:14" ht="12.75">
      <c r="A238" s="35"/>
    </row>
    <row r="239" spans="1:14" ht="12.75">
      <c r="A239" s="35"/>
    </row>
    <row r="240" spans="1:14" ht="12.75">
      <c r="A240" s="35"/>
    </row>
    <row r="241" spans="1:1" ht="12.75">
      <c r="A241" s="35"/>
    </row>
    <row r="242" spans="1:1" ht="12.75">
      <c r="A242" s="35"/>
    </row>
    <row r="243" spans="1:1" ht="12.75">
      <c r="A243" s="35"/>
    </row>
    <row r="244" spans="1:1" ht="12.75">
      <c r="A244" s="35"/>
    </row>
    <row r="245" spans="1:1" ht="12.75">
      <c r="A245" s="35"/>
    </row>
    <row r="246" spans="1:1" ht="12.75">
      <c r="A246" s="35"/>
    </row>
    <row r="247" spans="1:1" ht="12.75">
      <c r="A247" s="35"/>
    </row>
    <row r="248" spans="1:1" ht="12.75">
      <c r="A248" s="35"/>
    </row>
    <row r="249" spans="1:1" ht="12.75">
      <c r="A249" s="35"/>
    </row>
    <row r="250" spans="1:1" ht="12.75">
      <c r="A250" s="35"/>
    </row>
    <row r="251" spans="1:1" ht="12.75">
      <c r="A251" s="35"/>
    </row>
    <row r="252" spans="1:1" ht="12.75">
      <c r="A252" s="35"/>
    </row>
    <row r="253" spans="1:1" ht="12.75">
      <c r="A253" s="35"/>
    </row>
    <row r="254" spans="1:1" ht="12.75">
      <c r="A254" s="35"/>
    </row>
    <row r="255" spans="1:1" ht="12.75">
      <c r="A255" s="35"/>
    </row>
    <row r="256" spans="1:1" ht="12.75">
      <c r="A256" s="35"/>
    </row>
    <row r="257" spans="1:1" ht="12.75">
      <c r="A257" s="35"/>
    </row>
    <row r="258" spans="1:1" ht="12.75">
      <c r="A258" s="35"/>
    </row>
    <row r="259" spans="1:1" ht="12.75">
      <c r="A259" s="35"/>
    </row>
    <row r="260" spans="1:1" ht="12.75">
      <c r="A260" s="35"/>
    </row>
    <row r="261" spans="1:1" ht="12.75">
      <c r="A261" s="35"/>
    </row>
    <row r="262" spans="1:1" ht="12.75">
      <c r="A262" s="35"/>
    </row>
    <row r="263" spans="1:1" ht="12.75">
      <c r="A263" s="35"/>
    </row>
    <row r="264" spans="1:1" ht="12.75">
      <c r="A264" s="35"/>
    </row>
    <row r="265" spans="1:1" ht="12.75">
      <c r="A265" s="35"/>
    </row>
    <row r="266" spans="1:1" ht="12.75">
      <c r="A266" s="35" t="s">
        <v>0</v>
      </c>
    </row>
    <row r="267" spans="1:1" ht="12.75">
      <c r="A267" s="35"/>
    </row>
    <row r="268" spans="1:1" ht="12.75">
      <c r="A268" s="35" t="s">
        <v>1</v>
      </c>
    </row>
    <row r="269" spans="1:1" ht="12.75">
      <c r="A269" s="35" t="s">
        <v>212</v>
      </c>
    </row>
    <row r="270" spans="1:1" ht="12.75">
      <c r="A270" s="35"/>
    </row>
    <row r="273" spans="14:14" ht="12.75">
      <c r="N273" s="147" t="s">
        <v>827</v>
      </c>
    </row>
    <row r="316" spans="14:14" ht="12.75">
      <c r="N316" s="147" t="s">
        <v>827</v>
      </c>
    </row>
    <row r="355" spans="1:14" ht="18">
      <c r="A355" s="95" t="s">
        <v>34</v>
      </c>
      <c r="B355" s="95"/>
      <c r="C355" s="95"/>
      <c r="D355" s="95"/>
      <c r="E355" s="95"/>
      <c r="F355" s="95"/>
      <c r="G355" s="95"/>
      <c r="H355" s="95"/>
      <c r="I355" s="95"/>
      <c r="J355" s="95"/>
      <c r="K355" s="95"/>
      <c r="L355" s="95"/>
      <c r="M355" s="95"/>
      <c r="N355" s="33"/>
    </row>
    <row r="356" spans="1:14" ht="18">
      <c r="A356" s="95" t="s">
        <v>33</v>
      </c>
      <c r="B356" s="95"/>
      <c r="C356" s="95"/>
      <c r="D356" s="95"/>
      <c r="E356" s="95"/>
      <c r="F356" s="95"/>
      <c r="G356" s="95"/>
      <c r="H356" s="95"/>
      <c r="I356" s="95"/>
      <c r="J356" s="95"/>
      <c r="K356" s="95"/>
      <c r="L356" s="95"/>
      <c r="M356" s="95"/>
      <c r="N356" s="33"/>
    </row>
    <row r="358" spans="1:14" ht="12.75">
      <c r="A358" s="35" t="s">
        <v>37</v>
      </c>
      <c r="B358" s="35"/>
      <c r="C358" s="35"/>
      <c r="D358" s="35"/>
      <c r="E358" s="35"/>
      <c r="F358" s="35"/>
      <c r="G358" s="35"/>
      <c r="H358" s="35"/>
      <c r="I358" s="35"/>
      <c r="J358" s="35"/>
      <c r="K358" s="35"/>
      <c r="L358" s="35"/>
    </row>
    <row r="359" spans="1:14" ht="12.75">
      <c r="A359" s="35"/>
      <c r="B359" s="35"/>
      <c r="C359" s="35"/>
      <c r="D359" s="35"/>
      <c r="E359" s="35"/>
      <c r="F359" s="35"/>
      <c r="G359" s="35"/>
      <c r="H359" s="35"/>
      <c r="I359" s="35"/>
      <c r="J359" s="35"/>
      <c r="K359" s="35"/>
      <c r="L359" s="35"/>
    </row>
    <row r="360" spans="1:14" ht="12.75">
      <c r="A360" s="35"/>
      <c r="B360" s="35"/>
      <c r="C360" s="35"/>
      <c r="D360" s="35"/>
      <c r="E360" s="35"/>
      <c r="F360" s="35"/>
      <c r="G360" s="35"/>
      <c r="H360" s="35"/>
      <c r="I360" s="35"/>
      <c r="J360" s="35"/>
      <c r="K360" s="35"/>
      <c r="L360" s="35"/>
    </row>
    <row r="361" spans="1:14" ht="15.75">
      <c r="A361" s="126" t="s">
        <v>565</v>
      </c>
      <c r="B361" s="35"/>
      <c r="C361" s="35"/>
      <c r="D361" s="35"/>
      <c r="E361" s="35"/>
      <c r="F361" s="35"/>
      <c r="G361" s="35"/>
      <c r="H361" s="35"/>
      <c r="I361" s="35"/>
      <c r="J361" s="35"/>
      <c r="K361" s="35"/>
      <c r="L361" s="35"/>
    </row>
    <row r="362" spans="1:14" ht="12.75">
      <c r="A362" s="35"/>
      <c r="B362" s="35"/>
      <c r="C362" s="35"/>
      <c r="D362" s="35"/>
      <c r="E362" s="35"/>
      <c r="F362" s="35"/>
      <c r="G362" s="35"/>
      <c r="H362" s="35"/>
      <c r="I362" s="35"/>
      <c r="J362" s="35"/>
      <c r="K362" s="35"/>
      <c r="L362" s="35"/>
    </row>
    <row r="363" spans="1:14" ht="12.75">
      <c r="A363" s="35"/>
      <c r="B363" s="96"/>
      <c r="C363" s="35"/>
      <c r="D363" s="35"/>
      <c r="E363" s="35"/>
      <c r="F363" s="35"/>
      <c r="G363" s="35"/>
      <c r="H363" s="35"/>
      <c r="I363" s="35"/>
      <c r="J363" s="35"/>
      <c r="K363" s="35"/>
      <c r="L363" s="35"/>
    </row>
    <row r="364" spans="1:14" ht="12.75">
      <c r="A364" s="97"/>
      <c r="B364" s="113"/>
      <c r="C364" s="113"/>
      <c r="D364" s="113"/>
      <c r="E364" s="113"/>
      <c r="F364" s="113"/>
      <c r="G364" s="113"/>
      <c r="H364" s="113"/>
      <c r="I364" s="113"/>
      <c r="J364" s="113"/>
      <c r="K364" s="35"/>
      <c r="L364" s="35"/>
    </row>
    <row r="365" spans="1:14" ht="12.75">
      <c r="A365" s="113"/>
      <c r="B365" s="35"/>
      <c r="C365" s="35"/>
      <c r="D365" s="35"/>
      <c r="E365" s="35"/>
      <c r="F365" s="35"/>
      <c r="G365" s="35"/>
      <c r="H365" s="35"/>
      <c r="I365" s="35"/>
      <c r="J365" s="35"/>
      <c r="K365" s="35"/>
      <c r="L365" s="35"/>
    </row>
    <row r="366" spans="1:14" ht="12.75">
      <c r="A366" s="113"/>
      <c r="B366" s="35"/>
      <c r="C366" s="35"/>
      <c r="D366" s="35"/>
      <c r="E366" s="35"/>
      <c r="F366" s="35"/>
      <c r="G366" s="35"/>
      <c r="H366" s="35"/>
      <c r="I366" s="35"/>
      <c r="J366" s="35"/>
      <c r="K366" s="35"/>
      <c r="L366" s="35"/>
    </row>
    <row r="367" spans="1:14" ht="12.75">
      <c r="A367" s="113"/>
      <c r="B367" s="35"/>
      <c r="C367" s="35"/>
      <c r="D367" s="35"/>
      <c r="E367" s="35"/>
      <c r="F367" s="35"/>
      <c r="G367" s="35"/>
      <c r="H367" s="35"/>
      <c r="I367" s="35"/>
      <c r="J367" s="35"/>
      <c r="K367" s="35"/>
      <c r="L367" s="35"/>
    </row>
    <row r="368" spans="1:14" ht="12.75">
      <c r="A368" s="35"/>
      <c r="B368" s="35"/>
      <c r="C368" s="35"/>
      <c r="D368" s="35"/>
      <c r="E368" s="35"/>
      <c r="F368" s="35"/>
      <c r="G368" s="35"/>
      <c r="H368" s="35"/>
      <c r="I368" s="35"/>
      <c r="J368" s="35"/>
      <c r="K368" s="35"/>
      <c r="L368" s="35"/>
    </row>
    <row r="369" spans="1:12" ht="12.75">
      <c r="A369" s="35"/>
      <c r="B369" s="35"/>
      <c r="C369" s="35"/>
      <c r="D369" s="35"/>
      <c r="E369" s="35"/>
      <c r="F369" s="35"/>
      <c r="G369" s="35"/>
      <c r="H369" s="35"/>
      <c r="I369" s="35"/>
      <c r="J369" s="35"/>
      <c r="K369" s="35"/>
      <c r="L369" s="35"/>
    </row>
    <row r="370" spans="1:12" ht="12.75">
      <c r="A370" s="35"/>
      <c r="B370" s="35"/>
      <c r="C370" s="35"/>
      <c r="D370" s="35"/>
      <c r="E370" s="35"/>
      <c r="F370" s="35"/>
      <c r="G370" s="35"/>
      <c r="H370" s="35"/>
      <c r="I370" s="35"/>
      <c r="J370" s="35"/>
      <c r="K370" s="35"/>
      <c r="L370" s="35"/>
    </row>
    <row r="371" spans="1:12" ht="12.75">
      <c r="A371" s="3"/>
      <c r="B371" s="35"/>
      <c r="C371" s="35"/>
      <c r="D371" s="35"/>
      <c r="E371" s="35"/>
      <c r="F371" s="35"/>
      <c r="G371" s="35"/>
      <c r="H371" s="35"/>
      <c r="I371" s="35"/>
      <c r="J371" s="35"/>
      <c r="K371" s="35"/>
      <c r="L371" s="35"/>
    </row>
    <row r="372" spans="1:12" ht="12.75">
      <c r="A372" s="35"/>
      <c r="B372" s="35"/>
      <c r="C372" s="35"/>
      <c r="D372" s="35"/>
      <c r="E372" s="35"/>
      <c r="F372" s="35"/>
      <c r="G372" s="35"/>
      <c r="H372" s="35"/>
      <c r="I372" s="35"/>
      <c r="J372" s="35"/>
      <c r="K372" s="35"/>
      <c r="L372" s="35"/>
    </row>
    <row r="373" spans="1:12" ht="12.75">
      <c r="A373" s="35"/>
      <c r="B373" s="35"/>
      <c r="C373" s="35"/>
      <c r="D373" s="35"/>
      <c r="E373" s="35"/>
      <c r="F373" s="35"/>
      <c r="G373" s="35"/>
      <c r="H373" s="35"/>
      <c r="I373" s="35"/>
      <c r="J373" s="35"/>
      <c r="K373" s="35"/>
      <c r="L373" s="35"/>
    </row>
    <row r="374" spans="1:12" ht="12.75">
      <c r="A374" s="35"/>
      <c r="B374" s="35"/>
      <c r="C374" s="35"/>
      <c r="D374" s="35"/>
      <c r="E374" s="35"/>
      <c r="F374" s="35"/>
      <c r="G374" s="35"/>
      <c r="H374" s="35"/>
      <c r="I374" s="35"/>
      <c r="J374" s="35"/>
      <c r="K374" s="35"/>
      <c r="L374" s="35"/>
    </row>
    <row r="375" spans="1:12" ht="12.75">
      <c r="A375" s="35"/>
      <c r="B375" s="35"/>
      <c r="C375" s="35"/>
      <c r="D375" s="35"/>
      <c r="E375" s="35"/>
      <c r="F375" s="35"/>
      <c r="G375" s="35"/>
      <c r="H375" s="35"/>
      <c r="I375" s="35"/>
      <c r="J375" s="35"/>
      <c r="K375" s="35"/>
      <c r="L375" s="35"/>
    </row>
    <row r="376" spans="1:12" ht="12.75">
      <c r="A376" s="35"/>
      <c r="B376" s="35"/>
      <c r="C376" s="35"/>
      <c r="D376" s="35"/>
      <c r="E376" s="35"/>
      <c r="F376" s="35"/>
      <c r="G376" s="35"/>
      <c r="H376" s="35"/>
      <c r="I376" s="35"/>
      <c r="J376" s="35"/>
      <c r="K376" s="35"/>
      <c r="L376" s="35"/>
    </row>
  </sheetData>
  <sheetProtection sheet="1" objects="1" scenarios="1"/>
  <mergeCells count="9">
    <mergeCell ref="A27:J27"/>
    <mergeCell ref="O33:P33"/>
    <mergeCell ref="B104:G104"/>
    <mergeCell ref="J104:O104"/>
    <mergeCell ref="I51:K51"/>
    <mergeCell ref="A34:B34"/>
    <mergeCell ref="F34:G34"/>
    <mergeCell ref="A30:D30"/>
    <mergeCell ref="F30:I30"/>
  </mergeCells>
  <phoneticPr fontId="0" type="noConversion"/>
  <pageMargins left="0.75" right="0.75" top="1" bottom="1" header="0.5" footer="0.5"/>
  <pageSetup orientation="portrait" horizontalDpi="180" verticalDpi="180" copies="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W283"/>
  <sheetViews>
    <sheetView topLeftCell="A29" zoomScale="90" zoomScaleNormal="90" workbookViewId="0">
      <selection activeCell="K50" sqref="K50"/>
    </sheetView>
    <sheetView topLeftCell="A253" zoomScale="90" zoomScaleNormal="90" workbookViewId="1">
      <selection activeCell="B250" sqref="B250"/>
    </sheetView>
  </sheetViews>
  <sheetFormatPr defaultRowHeight="11.25"/>
  <cols>
    <col min="1" max="1" width="18.6640625" customWidth="1"/>
    <col min="2" max="2" width="16.6640625" customWidth="1"/>
    <col min="3" max="3" width="11.5" customWidth="1"/>
    <col min="4" max="4" width="14.5" customWidth="1"/>
    <col min="5" max="5" width="11.33203125" customWidth="1"/>
    <col min="6" max="6" width="12.1640625" customWidth="1"/>
    <col min="7" max="7" width="12.33203125" customWidth="1"/>
    <col min="8" max="8" width="12.1640625" customWidth="1"/>
    <col min="9" max="9" width="14.6640625" customWidth="1"/>
    <col min="10" max="10" width="14.1640625" bestFit="1" customWidth="1"/>
    <col min="11" max="11" width="11.1640625" bestFit="1" customWidth="1"/>
    <col min="12" max="12" width="12.6640625" customWidth="1"/>
    <col min="13" max="23" width="12.83203125" bestFit="1" customWidth="1"/>
  </cols>
  <sheetData>
    <row r="3" spans="1:10" ht="18">
      <c r="A3" s="48" t="s">
        <v>171</v>
      </c>
      <c r="B3" s="26"/>
      <c r="C3" s="26"/>
      <c r="D3" s="26"/>
      <c r="E3" s="26"/>
      <c r="F3" s="26"/>
      <c r="G3" s="26"/>
      <c r="H3" s="26"/>
      <c r="I3" s="26"/>
      <c r="J3" s="26"/>
    </row>
    <row r="4" spans="1:10" ht="18.75">
      <c r="A4" s="115" t="s">
        <v>752</v>
      </c>
      <c r="B4" s="26"/>
      <c r="C4" s="26"/>
      <c r="D4" s="26"/>
      <c r="E4" s="26"/>
      <c r="F4" s="26"/>
      <c r="G4" s="26"/>
      <c r="H4" s="26"/>
      <c r="I4" s="26"/>
      <c r="J4" s="26"/>
    </row>
    <row r="5" spans="1:10">
      <c r="A5" s="24" t="s">
        <v>129</v>
      </c>
    </row>
    <row r="6" spans="1:10" ht="12.75">
      <c r="A6" s="2"/>
      <c r="C6" s="42"/>
    </row>
    <row r="7" spans="1:10" ht="20.25">
      <c r="A7" s="192" t="s">
        <v>480</v>
      </c>
      <c r="C7" s="42"/>
    </row>
    <row r="8" spans="1:10" ht="12.75">
      <c r="C8" s="42"/>
    </row>
    <row r="9" spans="1:10" ht="12.75">
      <c r="A9" s="291" t="s">
        <v>485</v>
      </c>
      <c r="C9" s="42"/>
    </row>
    <row r="10" spans="1:10" ht="12.75">
      <c r="A10" s="291" t="s">
        <v>481</v>
      </c>
      <c r="C10" s="42"/>
    </row>
    <row r="11" spans="1:10" ht="12.75">
      <c r="A11" s="291"/>
      <c r="C11" s="42"/>
    </row>
    <row r="12" spans="1:10" ht="12.75">
      <c r="A12" s="291" t="s">
        <v>482</v>
      </c>
      <c r="C12" s="42"/>
    </row>
    <row r="13" spans="1:10" ht="12.75">
      <c r="A13" s="291" t="s">
        <v>478</v>
      </c>
      <c r="C13" s="42"/>
    </row>
    <row r="14" spans="1:10" ht="12.75">
      <c r="A14" s="43"/>
      <c r="C14" s="42"/>
    </row>
    <row r="15" spans="1:10" ht="12.75">
      <c r="A15" s="291" t="s">
        <v>484</v>
      </c>
      <c r="C15" s="42"/>
    </row>
    <row r="16" spans="1:10" ht="12.75">
      <c r="A16" s="2"/>
      <c r="C16" s="42"/>
    </row>
    <row r="17" spans="1:12" ht="12.75">
      <c r="A17" s="2"/>
      <c r="C17" s="42"/>
    </row>
    <row r="18" spans="1:12" ht="12.75">
      <c r="A18" s="22" t="s">
        <v>486</v>
      </c>
      <c r="C18" s="42"/>
    </row>
    <row r="19" spans="1:12" ht="12.75">
      <c r="A19" s="22" t="s">
        <v>487</v>
      </c>
      <c r="C19" s="42"/>
    </row>
    <row r="20" spans="1:12" ht="12.75">
      <c r="A20" s="22" t="s">
        <v>13</v>
      </c>
      <c r="C20" s="42"/>
    </row>
    <row r="21" spans="1:12" ht="12.75">
      <c r="A21" s="22"/>
      <c r="C21" s="42"/>
    </row>
    <row r="22" spans="1:12" ht="12.75">
      <c r="A22" s="22" t="s">
        <v>12</v>
      </c>
      <c r="C22" s="42"/>
    </row>
    <row r="23" spans="1:12" ht="12.75">
      <c r="A23" s="43"/>
      <c r="C23" s="42"/>
    </row>
    <row r="24" spans="1:12" ht="12.75">
      <c r="A24" s="22" t="s">
        <v>167</v>
      </c>
    </row>
    <row r="26" spans="1:12" ht="12.75">
      <c r="A26" s="22" t="s">
        <v>169</v>
      </c>
      <c r="B26" s="2"/>
      <c r="D26" s="2"/>
      <c r="E26" s="2"/>
      <c r="F26" s="2"/>
      <c r="G26" s="2"/>
      <c r="H26" s="2"/>
      <c r="I26" s="2"/>
      <c r="J26" s="2"/>
    </row>
    <row r="27" spans="1:12" ht="12.75">
      <c r="A27" s="2"/>
      <c r="B27" s="2"/>
      <c r="D27" s="2"/>
      <c r="E27" s="2"/>
      <c r="F27" s="2"/>
      <c r="G27" s="2"/>
      <c r="H27" s="2"/>
      <c r="I27" s="2"/>
      <c r="J27" s="2"/>
    </row>
    <row r="29" spans="1:12" ht="18">
      <c r="A29" s="395" t="s">
        <v>177</v>
      </c>
      <c r="B29" s="395"/>
      <c r="C29" s="395"/>
      <c r="D29" s="395"/>
      <c r="E29" s="395"/>
      <c r="F29" s="395"/>
      <c r="G29" s="395"/>
      <c r="H29" s="395"/>
      <c r="I29" s="395"/>
      <c r="J29" s="395"/>
    </row>
    <row r="31" spans="1:12">
      <c r="A31" s="25"/>
      <c r="D31" s="25"/>
    </row>
    <row r="32" spans="1:12" ht="13.5" thickBot="1">
      <c r="A32" s="396" t="s">
        <v>162</v>
      </c>
      <c r="B32" s="396"/>
      <c r="C32" s="396"/>
      <c r="D32" s="396"/>
      <c r="F32" s="396" t="s">
        <v>163</v>
      </c>
      <c r="G32" s="396"/>
      <c r="H32" s="396"/>
      <c r="I32" s="396"/>
      <c r="K32" s="36" t="s">
        <v>133</v>
      </c>
      <c r="L32" s="26"/>
    </row>
    <row r="33" spans="1:18" ht="14.25" thickTop="1" thickBot="1">
      <c r="A33" s="34" t="s">
        <v>132</v>
      </c>
      <c r="B33" s="4">
        <v>3100</v>
      </c>
      <c r="C33" s="25"/>
      <c r="F33" s="34" t="s">
        <v>132</v>
      </c>
      <c r="G33" s="4">
        <v>6200</v>
      </c>
      <c r="K33" s="49" t="s">
        <v>174</v>
      </c>
      <c r="L33" s="109">
        <v>30000</v>
      </c>
      <c r="M33" s="27"/>
      <c r="N33" s="147" t="s">
        <v>828</v>
      </c>
    </row>
    <row r="34" spans="1:18" ht="13.5" thickTop="1">
      <c r="A34" s="34" t="s">
        <v>134</v>
      </c>
      <c r="B34" s="4">
        <v>4850</v>
      </c>
      <c r="C34" s="25"/>
      <c r="F34" s="34" t="s">
        <v>134</v>
      </c>
      <c r="G34" s="4">
        <v>9700</v>
      </c>
      <c r="K34" s="33" t="s">
        <v>175</v>
      </c>
      <c r="L34" s="39">
        <f>IF(L33-Single.Exem.Plus.SD.2004&lt;0,0,L33-Single.Exem.Plus.SD.2004)</f>
        <v>22050</v>
      </c>
    </row>
    <row r="35" spans="1:18" ht="12.75">
      <c r="A35" s="34" t="s">
        <v>136</v>
      </c>
      <c r="B35" s="6">
        <f>B33+B34</f>
        <v>7950</v>
      </c>
      <c r="C35" s="25"/>
      <c r="F35" s="34" t="s">
        <v>136</v>
      </c>
      <c r="G35" s="6">
        <f>G33+G34</f>
        <v>15900</v>
      </c>
      <c r="K35" s="35" t="s">
        <v>140</v>
      </c>
      <c r="L35" s="28">
        <f>IF(L34&lt;=0,0,VLOOKUP(L34,T.Single.2004,4)+VLOOKUP(L34,T.Single.2004,3)*(L34-VLOOKUP(L34,T.Single.2004,1)))</f>
        <v>2950</v>
      </c>
      <c r="N35" s="35"/>
      <c r="O35" s="397" t="s">
        <v>168</v>
      </c>
      <c r="P35" s="397"/>
      <c r="Q35" s="35"/>
      <c r="R35" s="35"/>
    </row>
    <row r="36" spans="1:18" ht="12.75">
      <c r="A36" s="394" t="s">
        <v>154</v>
      </c>
      <c r="B36" s="394"/>
      <c r="C36" s="30"/>
      <c r="D36" s="31" t="s">
        <v>155</v>
      </c>
      <c r="F36" s="394" t="s">
        <v>154</v>
      </c>
      <c r="G36" s="394"/>
      <c r="H36" s="30"/>
      <c r="I36" s="31" t="s">
        <v>155</v>
      </c>
      <c r="N36" s="97" t="s">
        <v>181</v>
      </c>
      <c r="O36" s="97" t="s">
        <v>131</v>
      </c>
      <c r="P36" s="97" t="s">
        <v>137</v>
      </c>
      <c r="Q36" s="97" t="s">
        <v>138</v>
      </c>
      <c r="R36" s="97" t="s">
        <v>139</v>
      </c>
    </row>
    <row r="37" spans="1:18" ht="13.5" thickBot="1">
      <c r="A37" s="32" t="s">
        <v>156</v>
      </c>
      <c r="B37" s="32" t="s">
        <v>157</v>
      </c>
      <c r="C37" s="32" t="s">
        <v>158</v>
      </c>
      <c r="D37" s="31" t="s">
        <v>130</v>
      </c>
      <c r="F37" s="32" t="s">
        <v>156</v>
      </c>
      <c r="G37" s="32" t="s">
        <v>157</v>
      </c>
      <c r="H37" s="32" t="s">
        <v>158</v>
      </c>
      <c r="I37" s="31" t="s">
        <v>130</v>
      </c>
      <c r="K37" s="36" t="s">
        <v>141</v>
      </c>
      <c r="L37" s="26"/>
      <c r="N37" s="35"/>
      <c r="O37" s="35"/>
      <c r="P37" s="35"/>
      <c r="Q37" s="35"/>
      <c r="R37" s="35"/>
    </row>
    <row r="38" spans="1:18" ht="14.25" thickTop="1" thickBot="1">
      <c r="A38" s="37">
        <v>0</v>
      </c>
      <c r="B38" s="45">
        <f>A39</f>
        <v>7150</v>
      </c>
      <c r="C38" s="40">
        <v>0.1</v>
      </c>
      <c r="D38" s="47">
        <v>0</v>
      </c>
      <c r="F38" s="37">
        <v>0</v>
      </c>
      <c r="G38" s="45">
        <f>F39</f>
        <v>14300</v>
      </c>
      <c r="H38" s="40">
        <v>0.1</v>
      </c>
      <c r="I38" s="47">
        <v>0</v>
      </c>
      <c r="K38" s="49" t="s">
        <v>174</v>
      </c>
      <c r="L38" s="109">
        <v>30000</v>
      </c>
      <c r="N38" s="51">
        <f t="shared" ref="N38:N43" si="0">C38</f>
        <v>0.1</v>
      </c>
      <c r="O38" s="52">
        <f>B38-A38</f>
        <v>7150</v>
      </c>
      <c r="P38" s="53">
        <f>G38-F38</f>
        <v>14300</v>
      </c>
      <c r="Q38" s="54">
        <f>P38/O38</f>
        <v>2</v>
      </c>
      <c r="R38" s="54">
        <f>G38/B38</f>
        <v>2</v>
      </c>
    </row>
    <row r="39" spans="1:18" ht="13.5" thickTop="1">
      <c r="A39" s="37">
        <v>7150</v>
      </c>
      <c r="B39" s="41">
        <f>A40</f>
        <v>29050</v>
      </c>
      <c r="C39" s="40">
        <v>0.15</v>
      </c>
      <c r="D39" s="47">
        <f>C38*A39</f>
        <v>715</v>
      </c>
      <c r="F39" s="37">
        <v>14300</v>
      </c>
      <c r="G39" s="41">
        <f>F40</f>
        <v>58100</v>
      </c>
      <c r="H39" s="40">
        <v>0.15</v>
      </c>
      <c r="I39" s="47">
        <f>H38*F39</f>
        <v>1430</v>
      </c>
      <c r="K39" s="33" t="s">
        <v>175</v>
      </c>
      <c r="L39" s="39">
        <f>IF(L38-MFJ.Exem.Plus.SD.2004&lt;0,0,L38-MFJ.Exem.Plus.SD.2004)</f>
        <v>14100</v>
      </c>
      <c r="M39" s="27"/>
      <c r="N39" s="51">
        <f t="shared" si="0"/>
        <v>0.15</v>
      </c>
      <c r="O39" s="52">
        <f>B39-A39</f>
        <v>21900</v>
      </c>
      <c r="P39" s="53">
        <f>G39-F39</f>
        <v>43800</v>
      </c>
      <c r="Q39" s="54">
        <f>P39/O39</f>
        <v>2</v>
      </c>
      <c r="R39" s="54">
        <f>G39/B39</f>
        <v>2</v>
      </c>
    </row>
    <row r="40" spans="1:18" ht="12.75">
      <c r="A40" s="37">
        <v>29050</v>
      </c>
      <c r="B40" s="41">
        <f>A41</f>
        <v>70350</v>
      </c>
      <c r="C40" s="40">
        <v>0.25</v>
      </c>
      <c r="D40" s="47">
        <f>D39+(A40-A39)*C39</f>
        <v>4000</v>
      </c>
      <c r="F40" s="37">
        <v>58100</v>
      </c>
      <c r="G40" s="41">
        <f>F41</f>
        <v>117250</v>
      </c>
      <c r="H40" s="40">
        <v>0.25</v>
      </c>
      <c r="I40" s="47">
        <f>I39+(F40-F39)*H39</f>
        <v>8000</v>
      </c>
      <c r="K40" s="35" t="s">
        <v>140</v>
      </c>
      <c r="L40" s="28">
        <f>IF(L39&lt;=0,0,VLOOKUP(L39,T.MFJ.2004,4)+VLOOKUP(L39,T.MFJ.2004,3)*(L39-VLOOKUP(L39,T.MFJ.2004,1)))</f>
        <v>1410</v>
      </c>
      <c r="N40" s="51">
        <f t="shared" si="0"/>
        <v>0.25</v>
      </c>
      <c r="O40" s="52">
        <f>B40-A40</f>
        <v>41300</v>
      </c>
      <c r="P40" s="53">
        <f>G40-F40</f>
        <v>59150</v>
      </c>
      <c r="Q40" s="54">
        <f>P40/O40</f>
        <v>1.4322033898305084</v>
      </c>
      <c r="R40" s="54">
        <f>G40/B40</f>
        <v>1.6666666666666667</v>
      </c>
    </row>
    <row r="41" spans="1:18" ht="12.75">
      <c r="A41" s="37">
        <v>70350</v>
      </c>
      <c r="B41" s="41">
        <f>A42</f>
        <v>146750</v>
      </c>
      <c r="C41" s="40">
        <v>0.28000000000000003</v>
      </c>
      <c r="D41" s="46">
        <f>D40+(A41-A40)*C40</f>
        <v>14325</v>
      </c>
      <c r="F41" s="37">
        <v>117250</v>
      </c>
      <c r="G41" s="41">
        <f>F42</f>
        <v>178650</v>
      </c>
      <c r="H41" s="40">
        <v>0.28000000000000003</v>
      </c>
      <c r="I41" s="46">
        <f>I40+(F41-F40)*H40</f>
        <v>22787.5</v>
      </c>
      <c r="N41" s="51">
        <f t="shared" si="0"/>
        <v>0.28000000000000003</v>
      </c>
      <c r="O41" s="52">
        <f>B41-A41</f>
        <v>76400</v>
      </c>
      <c r="P41" s="53">
        <f>G41-F41</f>
        <v>61400</v>
      </c>
      <c r="Q41" s="54">
        <f>P41/O41</f>
        <v>0.80366492146596857</v>
      </c>
      <c r="R41" s="54">
        <f>G41/B41</f>
        <v>1.2173764906303237</v>
      </c>
    </row>
    <row r="42" spans="1:18" ht="12.75">
      <c r="A42" s="37">
        <v>146750</v>
      </c>
      <c r="B42" s="41">
        <f>A43</f>
        <v>319100</v>
      </c>
      <c r="C42" s="40">
        <v>0.33</v>
      </c>
      <c r="D42" s="46">
        <f>D41+(A42-A41)*C41</f>
        <v>35717</v>
      </c>
      <c r="F42" s="37">
        <v>178650</v>
      </c>
      <c r="G42" s="41">
        <f>F43</f>
        <v>319100</v>
      </c>
      <c r="H42" s="40">
        <v>0.33</v>
      </c>
      <c r="I42" s="46">
        <f>I41+(F42-F41)*H41</f>
        <v>39979.5</v>
      </c>
      <c r="K42" t="s">
        <v>159</v>
      </c>
      <c r="N42" s="51">
        <f t="shared" si="0"/>
        <v>0.33</v>
      </c>
      <c r="O42" s="52">
        <f>B42-A42</f>
        <v>172350</v>
      </c>
      <c r="P42" s="53">
        <f>G42-F42</f>
        <v>140450</v>
      </c>
      <c r="Q42" s="54">
        <f>P42/O42</f>
        <v>0.81491151726138666</v>
      </c>
      <c r="R42" s="54">
        <f>G42/B42</f>
        <v>1</v>
      </c>
    </row>
    <row r="43" spans="1:18" ht="12.75">
      <c r="A43" s="37">
        <v>319100</v>
      </c>
      <c r="B43" s="35" t="s">
        <v>160</v>
      </c>
      <c r="C43" s="40">
        <v>0.35</v>
      </c>
      <c r="D43" s="46">
        <f>D42+(A43-A42)*C42</f>
        <v>92592.5</v>
      </c>
      <c r="F43" s="37">
        <v>319100</v>
      </c>
      <c r="G43" s="35" t="s">
        <v>160</v>
      </c>
      <c r="H43" s="40">
        <v>0.35</v>
      </c>
      <c r="I43" s="46">
        <f>I42+(F43-F42)*H42</f>
        <v>86328</v>
      </c>
      <c r="K43" t="s">
        <v>161</v>
      </c>
      <c r="N43" s="51">
        <f t="shared" si="0"/>
        <v>0.35</v>
      </c>
      <c r="O43" s="58"/>
      <c r="P43" s="58"/>
      <c r="Q43" s="58"/>
      <c r="R43" s="58"/>
    </row>
    <row r="44" spans="1:18" ht="12.75">
      <c r="A44" s="37"/>
      <c r="B44" s="35"/>
      <c r="C44" s="40"/>
      <c r="D44" s="46"/>
      <c r="F44" s="37"/>
      <c r="G44" s="35"/>
      <c r="H44" s="40"/>
      <c r="I44" s="46"/>
      <c r="N44" s="51"/>
      <c r="O44" s="58"/>
      <c r="P44" s="58"/>
      <c r="Q44" s="58"/>
      <c r="R44" s="58"/>
    </row>
    <row r="45" spans="1:18" ht="12.75">
      <c r="A45" s="37"/>
      <c r="B45" s="35"/>
      <c r="C45" s="40"/>
      <c r="D45" s="46"/>
      <c r="F45" s="37"/>
      <c r="G45" s="35"/>
      <c r="H45" s="40"/>
      <c r="I45" s="46"/>
      <c r="N45" s="51"/>
      <c r="O45" s="58"/>
      <c r="P45" s="58"/>
      <c r="Q45" s="58"/>
      <c r="R45" s="58"/>
    </row>
    <row r="46" spans="1:18" ht="18">
      <c r="A46" s="95" t="s">
        <v>188</v>
      </c>
      <c r="B46" s="95"/>
      <c r="C46" s="95"/>
      <c r="D46" s="95"/>
      <c r="E46" s="95"/>
      <c r="F46" s="95"/>
      <c r="G46" s="95"/>
      <c r="H46" s="95"/>
      <c r="I46" s="95"/>
      <c r="J46" s="95"/>
      <c r="K46" s="95"/>
      <c r="L46" s="95"/>
      <c r="M46" s="58"/>
      <c r="N46" s="58"/>
      <c r="O46" s="58"/>
      <c r="P46" s="58"/>
      <c r="Q46" s="58"/>
      <c r="R46" s="58"/>
    </row>
    <row r="47" spans="1:18" ht="18">
      <c r="A47" s="95" t="s">
        <v>189</v>
      </c>
      <c r="B47" s="95"/>
      <c r="C47" s="95"/>
      <c r="D47" s="95"/>
      <c r="E47" s="95"/>
      <c r="F47" s="95"/>
      <c r="G47" s="95"/>
      <c r="H47" s="95"/>
      <c r="I47" s="95"/>
      <c r="J47" s="95"/>
      <c r="K47" s="95"/>
      <c r="L47" s="95"/>
    </row>
    <row r="48" spans="1:18" ht="12.75">
      <c r="A48" s="23" t="s">
        <v>184</v>
      </c>
      <c r="B48" s="1"/>
      <c r="C48" s="1"/>
      <c r="D48" s="1"/>
      <c r="E48" s="1"/>
      <c r="F48" s="1"/>
      <c r="G48" s="1"/>
      <c r="H48" s="1"/>
      <c r="I48" s="1"/>
      <c r="J48" s="2"/>
    </row>
    <row r="49" spans="1:23" ht="12.75">
      <c r="A49" s="37"/>
      <c r="B49" s="35"/>
      <c r="C49" s="40"/>
      <c r="D49" s="108" t="s">
        <v>201</v>
      </c>
      <c r="F49" s="37"/>
      <c r="G49" s="35"/>
      <c r="H49" s="40"/>
      <c r="I49" s="46"/>
      <c r="N49" s="51"/>
      <c r="O49" s="58"/>
      <c r="P49" s="58"/>
      <c r="Q49" s="58"/>
      <c r="R49" s="58"/>
    </row>
    <row r="50" spans="1:23" ht="13.5" thickBot="1">
      <c r="A50" s="2"/>
      <c r="B50" s="21" t="s">
        <v>234</v>
      </c>
      <c r="C50" s="21" t="s">
        <v>235</v>
      </c>
      <c r="D50" s="106" t="s">
        <v>202</v>
      </c>
      <c r="E50" s="2"/>
      <c r="F50" s="2" t="s">
        <v>144</v>
      </c>
      <c r="G50" s="2"/>
      <c r="H50" s="405" t="s">
        <v>180</v>
      </c>
      <c r="I50" s="405"/>
      <c r="J50" s="405"/>
    </row>
    <row r="51" spans="1:23" ht="14.25" thickTop="1" thickBot="1">
      <c r="A51" s="22" t="s">
        <v>174</v>
      </c>
      <c r="B51" s="109">
        <v>4000</v>
      </c>
      <c r="C51" s="109">
        <v>16000</v>
      </c>
      <c r="D51" s="7">
        <f>B51+C51</f>
        <v>20000</v>
      </c>
      <c r="E51" s="102" t="s">
        <v>203</v>
      </c>
      <c r="F51" s="7">
        <f>D51</f>
        <v>20000</v>
      </c>
      <c r="G51" s="103"/>
      <c r="H51" s="5"/>
      <c r="I51" s="107" t="s">
        <v>117</v>
      </c>
      <c r="J51" s="21" t="s">
        <v>146</v>
      </c>
      <c r="L51" s="60"/>
      <c r="M51" s="60"/>
      <c r="N51" s="147" t="s">
        <v>828</v>
      </c>
    </row>
    <row r="52" spans="1:23" ht="13.5" thickTop="1">
      <c r="A52" s="22" t="s">
        <v>175</v>
      </c>
      <c r="B52" s="7">
        <f>IF(B51-Single.Exem.Plus.SD.2004&lt;0,0,B51-Single.Exem.Plus.SD.2004)</f>
        <v>0</v>
      </c>
      <c r="C52" s="7">
        <f>IF(C51-Single.Exem.Plus.SD.2004&lt;0,0,C51-Single.Exem.Plus.SD.2004)</f>
        <v>8050</v>
      </c>
      <c r="D52" s="8">
        <f>B52+C52</f>
        <v>8050</v>
      </c>
      <c r="E52" s="5"/>
      <c r="F52" s="7">
        <f>IF(F51-MFJ.Exem.Plus.SD.2004&lt;0,0,F51-MFJ.Exem.Plus.SD.2004)</f>
        <v>4100</v>
      </c>
      <c r="G52" s="5"/>
      <c r="H52" s="5" t="s">
        <v>147</v>
      </c>
      <c r="I52" s="107" t="s">
        <v>202</v>
      </c>
      <c r="J52" s="21" t="s">
        <v>148</v>
      </c>
    </row>
    <row r="53" spans="1:23" ht="13.5">
      <c r="A53" s="2" t="s">
        <v>140</v>
      </c>
      <c r="B53" s="28">
        <f>IF(B52&lt;=0,0,VLOOKUP(B52,T.Single.2004,4)+VLOOKUP(B52,T.Single.2004,3)*(B52-VLOOKUP(B52,T.Single.2004,1)))</f>
        <v>0</v>
      </c>
      <c r="C53" s="28">
        <f>IF(C52&lt;=0,0,VLOOKUP(C52,T.Single.2004,4)+VLOOKUP(C52,T.Single.2004,3)*(C52-VLOOKUP(C52,T.Single.2004,1)))</f>
        <v>850</v>
      </c>
      <c r="D53" s="8">
        <f>B53+C53</f>
        <v>850</v>
      </c>
      <c r="E53" s="5"/>
      <c r="F53" s="28">
        <f>IF(F52&lt;=0,0,VLOOKUP(F52,T.MFJ.2004,4)+VLOOKUP(F52,T.MFJ.2004,3)*(F52-VLOOKUP(F52,T.MFJ.2004,1)))</f>
        <v>410</v>
      </c>
      <c r="G53" s="5"/>
      <c r="H53" s="9">
        <f>D53-F53</f>
        <v>440</v>
      </c>
      <c r="I53" s="10">
        <f>H53/F51</f>
        <v>2.1999999999999999E-2</v>
      </c>
      <c r="J53" s="11">
        <f>H53/F53</f>
        <v>1.0731707317073171</v>
      </c>
    </row>
    <row r="54" spans="1:23" ht="13.5">
      <c r="A54" s="2"/>
      <c r="B54" s="28"/>
      <c r="C54" s="28"/>
      <c r="D54" s="8"/>
      <c r="E54" s="5"/>
      <c r="F54" s="28"/>
      <c r="G54" s="5"/>
      <c r="H54" s="9"/>
      <c r="I54" s="10"/>
      <c r="J54" s="11"/>
    </row>
    <row r="55" spans="1:23" ht="18">
      <c r="A55" s="95" t="s">
        <v>191</v>
      </c>
      <c r="B55" s="95"/>
      <c r="C55" s="95"/>
      <c r="D55" s="95"/>
      <c r="E55" s="95"/>
      <c r="F55" s="95"/>
      <c r="G55" s="95"/>
      <c r="H55" s="95"/>
      <c r="I55" s="95"/>
      <c r="J55" s="95"/>
      <c r="K55" s="95"/>
      <c r="L55" s="95"/>
    </row>
    <row r="56" spans="1:23" ht="18">
      <c r="A56" s="95" t="s">
        <v>190</v>
      </c>
      <c r="B56" s="95"/>
      <c r="C56" s="95"/>
      <c r="D56" s="95"/>
      <c r="E56" s="95"/>
      <c r="F56" s="95"/>
      <c r="G56" s="95"/>
      <c r="H56" s="95"/>
      <c r="I56" s="95"/>
      <c r="J56" s="95"/>
      <c r="K56" s="95"/>
      <c r="L56" s="95"/>
    </row>
    <row r="57" spans="1:23" ht="12.75">
      <c r="A57" s="2"/>
      <c r="B57" s="23" t="s">
        <v>126</v>
      </c>
      <c r="C57" s="1"/>
      <c r="D57" s="1"/>
      <c r="E57" s="1"/>
      <c r="F57" s="1"/>
      <c r="G57" s="1"/>
      <c r="H57" s="1"/>
      <c r="I57" s="1"/>
      <c r="J57" s="1"/>
      <c r="K57" s="1"/>
      <c r="L57" s="1"/>
      <c r="M57" s="147" t="s">
        <v>828</v>
      </c>
      <c r="N57" s="2"/>
      <c r="O57" s="2"/>
      <c r="P57" s="2"/>
      <c r="Q57" s="2"/>
      <c r="R57" s="2"/>
      <c r="S57" s="2"/>
      <c r="T57" s="2"/>
      <c r="U57" s="2"/>
      <c r="V57" s="2"/>
      <c r="W57" s="2"/>
    </row>
    <row r="58" spans="1:23" ht="12.75">
      <c r="A58" s="22" t="s">
        <v>164</v>
      </c>
      <c r="B58" s="96" t="s">
        <v>116</v>
      </c>
      <c r="C58" s="2"/>
      <c r="D58" s="2"/>
      <c r="E58" s="2"/>
      <c r="F58" s="2"/>
      <c r="G58" s="2"/>
      <c r="H58" s="2"/>
      <c r="I58" s="2"/>
      <c r="J58" s="2"/>
      <c r="K58" s="2"/>
      <c r="L58" s="2"/>
      <c r="M58" s="2"/>
      <c r="N58" s="2"/>
      <c r="O58" s="2"/>
      <c r="P58" s="2"/>
      <c r="Q58" s="2"/>
      <c r="R58" s="2"/>
      <c r="S58" s="2"/>
      <c r="T58" s="2"/>
      <c r="U58" s="2"/>
      <c r="V58" s="2"/>
      <c r="W58" s="2"/>
    </row>
    <row r="59" spans="1:23" ht="13.5" thickBot="1">
      <c r="A59" s="8">
        <f>H53</f>
        <v>440</v>
      </c>
      <c r="B59" s="3">
        <v>0</v>
      </c>
      <c r="C59" s="3">
        <v>10000</v>
      </c>
      <c r="D59" s="3">
        <v>20000</v>
      </c>
      <c r="E59" s="3">
        <v>30000</v>
      </c>
      <c r="F59" s="3">
        <v>40000</v>
      </c>
      <c r="G59" s="3">
        <v>50000</v>
      </c>
      <c r="H59" s="3">
        <v>60000</v>
      </c>
      <c r="I59" s="3">
        <v>70000</v>
      </c>
      <c r="J59" s="3">
        <v>80000</v>
      </c>
      <c r="K59" s="3">
        <v>90000</v>
      </c>
      <c r="L59" s="3">
        <v>100000</v>
      </c>
      <c r="M59" s="3">
        <v>110000</v>
      </c>
      <c r="N59" s="3">
        <v>120000</v>
      </c>
      <c r="O59" s="3">
        <v>130000</v>
      </c>
      <c r="P59" s="3">
        <v>140000</v>
      </c>
      <c r="Q59" s="3">
        <v>150000</v>
      </c>
      <c r="R59" s="3">
        <v>160000</v>
      </c>
      <c r="S59" s="3">
        <v>170000</v>
      </c>
      <c r="T59" s="3">
        <v>180000</v>
      </c>
      <c r="U59" s="3">
        <v>190000</v>
      </c>
      <c r="V59" s="3">
        <v>200000</v>
      </c>
      <c r="W59" s="2"/>
    </row>
    <row r="60" spans="1:23" ht="13.5" thickTop="1">
      <c r="A60" s="3">
        <v>0</v>
      </c>
      <c r="B60" s="80">
        <f t="dataTable" ref="B60:V80" dt2D="1" dtr="0" r1="C51" r2="B51"/>
        <v>0</v>
      </c>
      <c r="C60" s="67">
        <v>205</v>
      </c>
      <c r="D60" s="67">
        <v>1040</v>
      </c>
      <c r="E60" s="67">
        <v>1540</v>
      </c>
      <c r="F60" s="67">
        <v>1850</v>
      </c>
      <c r="G60" s="67">
        <v>2850</v>
      </c>
      <c r="H60" s="67">
        <v>3850</v>
      </c>
      <c r="I60" s="67">
        <v>4850</v>
      </c>
      <c r="J60" s="67">
        <v>5301</v>
      </c>
      <c r="K60" s="67">
        <v>5601</v>
      </c>
      <c r="L60" s="67">
        <v>5901</v>
      </c>
      <c r="M60" s="67">
        <v>6201</v>
      </c>
      <c r="N60" s="68">
        <v>6501</v>
      </c>
      <c r="O60" s="69">
        <v>6801</v>
      </c>
      <c r="P60" s="69">
        <v>6895.5</v>
      </c>
      <c r="Q60" s="69">
        <v>6895.5</v>
      </c>
      <c r="R60" s="69">
        <v>7160.5</v>
      </c>
      <c r="S60" s="69">
        <v>7660.5</v>
      </c>
      <c r="T60" s="69">
        <v>8160.5</v>
      </c>
      <c r="U60" s="69">
        <v>8660.5</v>
      </c>
      <c r="V60" s="70">
        <v>8888</v>
      </c>
      <c r="W60" s="3">
        <f t="shared" ref="W60:W80" si="1">A60</f>
        <v>0</v>
      </c>
    </row>
    <row r="61" spans="1:23" ht="12.75">
      <c r="A61" s="3">
        <v>10000</v>
      </c>
      <c r="B61" s="71">
        <v>205</v>
      </c>
      <c r="C61" s="81">
        <v>0</v>
      </c>
      <c r="D61" s="72">
        <v>245</v>
      </c>
      <c r="E61" s="72">
        <v>255</v>
      </c>
      <c r="F61" s="72">
        <v>555</v>
      </c>
      <c r="G61" s="72">
        <v>1555</v>
      </c>
      <c r="H61" s="72">
        <v>2555</v>
      </c>
      <c r="I61" s="72">
        <v>2955</v>
      </c>
      <c r="J61" s="72">
        <v>3006</v>
      </c>
      <c r="K61" s="72">
        <v>3306</v>
      </c>
      <c r="L61" s="72">
        <v>3606</v>
      </c>
      <c r="M61" s="72">
        <v>3906</v>
      </c>
      <c r="N61" s="73">
        <v>4206</v>
      </c>
      <c r="O61" s="72">
        <v>4300.5</v>
      </c>
      <c r="P61" s="72">
        <v>4300.5</v>
      </c>
      <c r="Q61" s="72">
        <v>4300.5</v>
      </c>
      <c r="R61" s="72">
        <v>4565.5</v>
      </c>
      <c r="S61" s="72">
        <v>5065.5</v>
      </c>
      <c r="T61" s="72">
        <v>5565.5</v>
      </c>
      <c r="U61" s="72">
        <v>5793</v>
      </c>
      <c r="V61" s="74">
        <v>5793</v>
      </c>
      <c r="W61" s="3">
        <f t="shared" si="1"/>
        <v>10000</v>
      </c>
    </row>
    <row r="62" spans="1:23" ht="12.75">
      <c r="A62" s="3">
        <v>20000</v>
      </c>
      <c r="B62" s="71">
        <v>1040</v>
      </c>
      <c r="C62" s="72">
        <v>245</v>
      </c>
      <c r="D62" s="81">
        <v>0</v>
      </c>
      <c r="E62" s="72">
        <v>0</v>
      </c>
      <c r="F62" s="72">
        <v>300</v>
      </c>
      <c r="G62" s="72">
        <v>1300</v>
      </c>
      <c r="H62" s="72">
        <v>1700</v>
      </c>
      <c r="I62" s="72">
        <v>1700</v>
      </c>
      <c r="J62" s="72">
        <v>1751</v>
      </c>
      <c r="K62" s="72">
        <v>2051</v>
      </c>
      <c r="L62" s="72">
        <v>2351</v>
      </c>
      <c r="M62" s="72">
        <v>2651</v>
      </c>
      <c r="N62" s="73">
        <v>2745.5</v>
      </c>
      <c r="O62" s="72">
        <v>2745.5</v>
      </c>
      <c r="P62" s="72">
        <v>2745.5</v>
      </c>
      <c r="Q62" s="72">
        <v>2745.5</v>
      </c>
      <c r="R62" s="72">
        <v>3010.5</v>
      </c>
      <c r="S62" s="72">
        <v>3510.5</v>
      </c>
      <c r="T62" s="72">
        <v>3738</v>
      </c>
      <c r="U62" s="72">
        <v>3738</v>
      </c>
      <c r="V62" s="74">
        <v>3738</v>
      </c>
      <c r="W62" s="3">
        <f t="shared" si="1"/>
        <v>20000</v>
      </c>
    </row>
    <row r="63" spans="1:23" ht="12.75">
      <c r="A63" s="3">
        <v>30000</v>
      </c>
      <c r="B63" s="71">
        <v>1540</v>
      </c>
      <c r="C63" s="72">
        <v>255</v>
      </c>
      <c r="D63" s="72">
        <v>0</v>
      </c>
      <c r="E63" s="81">
        <v>0</v>
      </c>
      <c r="F63" s="72">
        <v>300</v>
      </c>
      <c r="G63" s="72">
        <v>700</v>
      </c>
      <c r="H63" s="72">
        <v>700</v>
      </c>
      <c r="I63" s="72">
        <v>700</v>
      </c>
      <c r="J63" s="72">
        <v>751</v>
      </c>
      <c r="K63" s="72">
        <v>1051</v>
      </c>
      <c r="L63" s="72">
        <v>1351</v>
      </c>
      <c r="M63" s="72">
        <v>1445.5</v>
      </c>
      <c r="N63" s="73">
        <v>1445.5</v>
      </c>
      <c r="O63" s="72">
        <v>1445.5</v>
      </c>
      <c r="P63" s="72">
        <v>1445.5</v>
      </c>
      <c r="Q63" s="72">
        <v>1445.5</v>
      </c>
      <c r="R63" s="72">
        <v>1710.5</v>
      </c>
      <c r="S63" s="72">
        <v>1938</v>
      </c>
      <c r="T63" s="72">
        <v>1938</v>
      </c>
      <c r="U63" s="72">
        <v>1938</v>
      </c>
      <c r="V63" s="74">
        <v>1938</v>
      </c>
      <c r="W63" s="3">
        <f t="shared" si="1"/>
        <v>30000</v>
      </c>
    </row>
    <row r="64" spans="1:23" ht="12.75">
      <c r="A64" s="3">
        <v>40000</v>
      </c>
      <c r="B64" s="71">
        <v>1850</v>
      </c>
      <c r="C64" s="72">
        <v>555</v>
      </c>
      <c r="D64" s="72">
        <v>300</v>
      </c>
      <c r="E64" s="72">
        <v>300</v>
      </c>
      <c r="F64" s="81">
        <v>0</v>
      </c>
      <c r="G64" s="72">
        <v>0</v>
      </c>
      <c r="H64" s="72">
        <v>0</v>
      </c>
      <c r="I64" s="72">
        <v>0</v>
      </c>
      <c r="J64" s="72">
        <v>51</v>
      </c>
      <c r="K64" s="72">
        <v>351</v>
      </c>
      <c r="L64" s="72">
        <v>445.5</v>
      </c>
      <c r="M64" s="72">
        <v>445.5</v>
      </c>
      <c r="N64" s="73">
        <v>445.5</v>
      </c>
      <c r="O64" s="72">
        <v>445.5</v>
      </c>
      <c r="P64" s="72">
        <v>445.5</v>
      </c>
      <c r="Q64" s="72">
        <v>445.5</v>
      </c>
      <c r="R64" s="72">
        <v>438</v>
      </c>
      <c r="S64" s="72">
        <v>438</v>
      </c>
      <c r="T64" s="72">
        <v>438</v>
      </c>
      <c r="U64" s="72">
        <v>438</v>
      </c>
      <c r="V64" s="74">
        <v>438</v>
      </c>
      <c r="W64" s="3">
        <f t="shared" si="1"/>
        <v>40000</v>
      </c>
    </row>
    <row r="65" spans="1:23" ht="12.75">
      <c r="A65" s="3">
        <v>50000</v>
      </c>
      <c r="B65" s="71">
        <v>2850</v>
      </c>
      <c r="C65" s="72">
        <v>1555</v>
      </c>
      <c r="D65" s="72">
        <v>1300</v>
      </c>
      <c r="E65" s="72">
        <v>700</v>
      </c>
      <c r="F65" s="72">
        <v>0</v>
      </c>
      <c r="G65" s="81">
        <v>0</v>
      </c>
      <c r="H65" s="72">
        <v>0</v>
      </c>
      <c r="I65" s="72">
        <v>0</v>
      </c>
      <c r="J65" s="72">
        <v>51</v>
      </c>
      <c r="K65" s="72">
        <v>145.5</v>
      </c>
      <c r="L65" s="72">
        <v>145.5</v>
      </c>
      <c r="M65" s="72">
        <v>145.5</v>
      </c>
      <c r="N65" s="73">
        <v>145.5</v>
      </c>
      <c r="O65" s="72">
        <v>145.5</v>
      </c>
      <c r="P65" s="72">
        <v>145.5</v>
      </c>
      <c r="Q65" s="72">
        <v>-127</v>
      </c>
      <c r="R65" s="72">
        <v>-362</v>
      </c>
      <c r="S65" s="72">
        <v>-362</v>
      </c>
      <c r="T65" s="72">
        <v>-362</v>
      </c>
      <c r="U65" s="72">
        <v>-362</v>
      </c>
      <c r="V65" s="74">
        <v>-362</v>
      </c>
      <c r="W65" s="3">
        <f t="shared" si="1"/>
        <v>50000</v>
      </c>
    </row>
    <row r="66" spans="1:23" ht="12.75">
      <c r="A66" s="3">
        <v>60000</v>
      </c>
      <c r="B66" s="71">
        <v>3850</v>
      </c>
      <c r="C66" s="72">
        <v>2555</v>
      </c>
      <c r="D66" s="72">
        <v>1700</v>
      </c>
      <c r="E66" s="72">
        <v>700</v>
      </c>
      <c r="F66" s="72">
        <v>0</v>
      </c>
      <c r="G66" s="72">
        <v>0</v>
      </c>
      <c r="H66" s="81">
        <v>0</v>
      </c>
      <c r="I66" s="72">
        <v>0</v>
      </c>
      <c r="J66" s="72">
        <v>-154.5</v>
      </c>
      <c r="K66" s="72">
        <v>-154.5</v>
      </c>
      <c r="L66" s="72">
        <v>-154.5</v>
      </c>
      <c r="M66" s="72">
        <v>-154.5</v>
      </c>
      <c r="N66" s="73">
        <v>-154.5</v>
      </c>
      <c r="O66" s="72">
        <v>-154.5</v>
      </c>
      <c r="P66" s="72">
        <v>-427</v>
      </c>
      <c r="Q66" s="72">
        <v>-927</v>
      </c>
      <c r="R66" s="72">
        <v>-1162</v>
      </c>
      <c r="S66" s="72">
        <v>-1162</v>
      </c>
      <c r="T66" s="72">
        <v>-1162</v>
      </c>
      <c r="U66" s="72">
        <v>-1162</v>
      </c>
      <c r="V66" s="74">
        <v>-1162</v>
      </c>
      <c r="W66" s="3">
        <f t="shared" si="1"/>
        <v>60000</v>
      </c>
    </row>
    <row r="67" spans="1:23" ht="12.75">
      <c r="A67" s="3">
        <v>70000</v>
      </c>
      <c r="B67" s="71">
        <v>4850</v>
      </c>
      <c r="C67" s="72">
        <v>2955</v>
      </c>
      <c r="D67" s="72">
        <v>1700</v>
      </c>
      <c r="E67" s="72">
        <v>700</v>
      </c>
      <c r="F67" s="72">
        <v>0</v>
      </c>
      <c r="G67" s="72">
        <v>0</v>
      </c>
      <c r="H67" s="72">
        <v>0</v>
      </c>
      <c r="I67" s="81">
        <v>-205.5</v>
      </c>
      <c r="J67" s="72">
        <v>-454.5</v>
      </c>
      <c r="K67" s="72">
        <v>-454.5</v>
      </c>
      <c r="L67" s="72">
        <v>-454.5</v>
      </c>
      <c r="M67" s="72">
        <v>-454.5</v>
      </c>
      <c r="N67" s="73">
        <v>-454.5</v>
      </c>
      <c r="O67" s="72">
        <v>-727</v>
      </c>
      <c r="P67" s="72">
        <v>-1227</v>
      </c>
      <c r="Q67" s="72">
        <v>-1727</v>
      </c>
      <c r="R67" s="72">
        <v>-1962</v>
      </c>
      <c r="S67" s="72">
        <v>-1962</v>
      </c>
      <c r="T67" s="72">
        <v>-1962</v>
      </c>
      <c r="U67" s="72">
        <v>-1962</v>
      </c>
      <c r="V67" s="74">
        <v>-1962</v>
      </c>
      <c r="W67" s="3">
        <f t="shared" si="1"/>
        <v>70000</v>
      </c>
    </row>
    <row r="68" spans="1:23" ht="12.75">
      <c r="A68" s="3">
        <v>80000</v>
      </c>
      <c r="B68" s="71">
        <v>5301</v>
      </c>
      <c r="C68" s="72">
        <v>3006</v>
      </c>
      <c r="D68" s="72">
        <v>1751</v>
      </c>
      <c r="E68" s="72">
        <v>751</v>
      </c>
      <c r="F68" s="72">
        <v>51</v>
      </c>
      <c r="G68" s="72">
        <v>51</v>
      </c>
      <c r="H68" s="72">
        <v>-154.5</v>
      </c>
      <c r="I68" s="72">
        <v>-454.5</v>
      </c>
      <c r="J68" s="81">
        <v>-703.5</v>
      </c>
      <c r="K68" s="72">
        <v>-703.5</v>
      </c>
      <c r="L68" s="72">
        <v>-703.5</v>
      </c>
      <c r="M68" s="72">
        <v>-703.5</v>
      </c>
      <c r="N68" s="73">
        <v>-976</v>
      </c>
      <c r="O68" s="72">
        <v>-1476</v>
      </c>
      <c r="P68" s="72">
        <v>-1976</v>
      </c>
      <c r="Q68" s="72">
        <v>-2476</v>
      </c>
      <c r="R68" s="72">
        <v>-2711</v>
      </c>
      <c r="S68" s="72">
        <v>-2711</v>
      </c>
      <c r="T68" s="72">
        <v>-2711</v>
      </c>
      <c r="U68" s="72">
        <v>-2711</v>
      </c>
      <c r="V68" s="74">
        <v>-2711</v>
      </c>
      <c r="W68" s="3">
        <f t="shared" si="1"/>
        <v>80000</v>
      </c>
    </row>
    <row r="69" spans="1:23" ht="12.75">
      <c r="A69" s="3">
        <v>90000</v>
      </c>
      <c r="B69" s="71">
        <v>5601</v>
      </c>
      <c r="C69" s="72">
        <v>3306</v>
      </c>
      <c r="D69" s="72">
        <v>2051</v>
      </c>
      <c r="E69" s="72">
        <v>1051</v>
      </c>
      <c r="F69" s="72">
        <v>351</v>
      </c>
      <c r="G69" s="72">
        <v>145.5</v>
      </c>
      <c r="H69" s="72">
        <v>-154.5</v>
      </c>
      <c r="I69" s="72">
        <v>-454.5</v>
      </c>
      <c r="J69" s="72">
        <v>-703.5</v>
      </c>
      <c r="K69" s="81">
        <v>-703.5</v>
      </c>
      <c r="L69" s="72">
        <v>-703.5</v>
      </c>
      <c r="M69" s="72">
        <v>-976</v>
      </c>
      <c r="N69" s="73">
        <v>-1476</v>
      </c>
      <c r="O69" s="72">
        <v>-1976</v>
      </c>
      <c r="P69" s="72">
        <v>-2476</v>
      </c>
      <c r="Q69" s="72">
        <v>-2976</v>
      </c>
      <c r="R69" s="72">
        <v>-3211</v>
      </c>
      <c r="S69" s="72">
        <v>-3211</v>
      </c>
      <c r="T69" s="72">
        <v>-3211</v>
      </c>
      <c r="U69" s="72">
        <v>-3211</v>
      </c>
      <c r="V69" s="74">
        <v>-3211</v>
      </c>
      <c r="W69" s="3">
        <f t="shared" si="1"/>
        <v>90000</v>
      </c>
    </row>
    <row r="70" spans="1:23" ht="12.75">
      <c r="A70" s="3">
        <v>100000</v>
      </c>
      <c r="B70" s="71">
        <v>5901</v>
      </c>
      <c r="C70" s="72">
        <v>3606</v>
      </c>
      <c r="D70" s="72">
        <v>2351</v>
      </c>
      <c r="E70" s="72">
        <v>1351</v>
      </c>
      <c r="F70" s="72">
        <v>445.5</v>
      </c>
      <c r="G70" s="72">
        <v>145.5</v>
      </c>
      <c r="H70" s="72">
        <v>-154.5</v>
      </c>
      <c r="I70" s="72">
        <v>-454.5</v>
      </c>
      <c r="J70" s="72">
        <v>-703.5</v>
      </c>
      <c r="K70" s="72">
        <v>-703.5</v>
      </c>
      <c r="L70" s="81">
        <v>-976</v>
      </c>
      <c r="M70" s="72">
        <v>-1476</v>
      </c>
      <c r="N70" s="73">
        <v>-1976</v>
      </c>
      <c r="O70" s="72">
        <v>-2476</v>
      </c>
      <c r="P70" s="72">
        <v>-2976</v>
      </c>
      <c r="Q70" s="72">
        <v>-3476</v>
      </c>
      <c r="R70" s="72">
        <v>-3711</v>
      </c>
      <c r="S70" s="72">
        <v>-3711</v>
      </c>
      <c r="T70" s="72">
        <v>-3711</v>
      </c>
      <c r="U70" s="72">
        <v>-3711</v>
      </c>
      <c r="V70" s="74">
        <v>-3711</v>
      </c>
      <c r="W70" s="3">
        <f t="shared" si="1"/>
        <v>100000</v>
      </c>
    </row>
    <row r="71" spans="1:23" ht="12.75">
      <c r="A71" s="3">
        <v>110000</v>
      </c>
      <c r="B71" s="71">
        <v>6201</v>
      </c>
      <c r="C71" s="72">
        <v>3906</v>
      </c>
      <c r="D71" s="72">
        <v>2651</v>
      </c>
      <c r="E71" s="72">
        <v>1445.5</v>
      </c>
      <c r="F71" s="72">
        <v>445.5</v>
      </c>
      <c r="G71" s="72">
        <v>145.5</v>
      </c>
      <c r="H71" s="72">
        <v>-154.5</v>
      </c>
      <c r="I71" s="72">
        <v>-454.5</v>
      </c>
      <c r="J71" s="72">
        <v>-703.5</v>
      </c>
      <c r="K71" s="72">
        <v>-976</v>
      </c>
      <c r="L71" s="72">
        <v>-1476</v>
      </c>
      <c r="M71" s="81">
        <v>-1976</v>
      </c>
      <c r="N71" s="73">
        <v>-2476</v>
      </c>
      <c r="O71" s="72">
        <v>-2976</v>
      </c>
      <c r="P71" s="72">
        <v>-3476</v>
      </c>
      <c r="Q71" s="72">
        <v>-3976</v>
      </c>
      <c r="R71" s="72">
        <v>-4211</v>
      </c>
      <c r="S71" s="72">
        <v>-4211</v>
      </c>
      <c r="T71" s="72">
        <v>-4211</v>
      </c>
      <c r="U71" s="72">
        <v>-4211</v>
      </c>
      <c r="V71" s="74">
        <v>-4211</v>
      </c>
      <c r="W71" s="3">
        <f t="shared" si="1"/>
        <v>110000</v>
      </c>
    </row>
    <row r="72" spans="1:23" ht="13.5" thickBot="1">
      <c r="A72" s="3">
        <v>120000</v>
      </c>
      <c r="B72" s="75">
        <v>6501</v>
      </c>
      <c r="C72" s="76">
        <v>4206</v>
      </c>
      <c r="D72" s="76">
        <v>2745.5</v>
      </c>
      <c r="E72" s="76">
        <v>1445.5</v>
      </c>
      <c r="F72" s="76">
        <v>445.5</v>
      </c>
      <c r="G72" s="76">
        <v>145.5</v>
      </c>
      <c r="H72" s="76">
        <v>-154.5</v>
      </c>
      <c r="I72" s="76">
        <v>-454.5</v>
      </c>
      <c r="J72" s="76">
        <v>-976</v>
      </c>
      <c r="K72" s="76">
        <v>-1476</v>
      </c>
      <c r="L72" s="76">
        <v>-1976</v>
      </c>
      <c r="M72" s="76">
        <v>-2476</v>
      </c>
      <c r="N72" s="82">
        <v>-2976</v>
      </c>
      <c r="O72" s="72">
        <v>-3476</v>
      </c>
      <c r="P72" s="72">
        <v>-3976</v>
      </c>
      <c r="Q72" s="72">
        <v>-4476</v>
      </c>
      <c r="R72" s="72">
        <v>-4711</v>
      </c>
      <c r="S72" s="72">
        <v>-4711</v>
      </c>
      <c r="T72" s="72">
        <v>-4711</v>
      </c>
      <c r="U72" s="72">
        <v>-4711</v>
      </c>
      <c r="V72" s="74">
        <v>-4711</v>
      </c>
      <c r="W72" s="3">
        <f t="shared" si="1"/>
        <v>120000</v>
      </c>
    </row>
    <row r="73" spans="1:23" ht="12.75">
      <c r="A73" s="3">
        <v>130000</v>
      </c>
      <c r="B73" s="77">
        <v>6801</v>
      </c>
      <c r="C73" s="72">
        <v>4300.5</v>
      </c>
      <c r="D73" s="72">
        <v>2745.5</v>
      </c>
      <c r="E73" s="72">
        <v>1445.5</v>
      </c>
      <c r="F73" s="72">
        <v>445.5</v>
      </c>
      <c r="G73" s="72">
        <v>145.5</v>
      </c>
      <c r="H73" s="72">
        <v>-154.5</v>
      </c>
      <c r="I73" s="72">
        <v>-727</v>
      </c>
      <c r="J73" s="72">
        <v>-1476</v>
      </c>
      <c r="K73" s="72">
        <v>-1976</v>
      </c>
      <c r="L73" s="72">
        <v>-2476</v>
      </c>
      <c r="M73" s="72">
        <v>-2976</v>
      </c>
      <c r="N73" s="72">
        <v>-3476</v>
      </c>
      <c r="O73" s="81">
        <v>-3976</v>
      </c>
      <c r="P73" s="72">
        <v>-4476</v>
      </c>
      <c r="Q73" s="72">
        <v>-4976</v>
      </c>
      <c r="R73" s="72">
        <v>-5211</v>
      </c>
      <c r="S73" s="72">
        <v>-5211</v>
      </c>
      <c r="T73" s="72">
        <v>-5211</v>
      </c>
      <c r="U73" s="72">
        <v>-5211</v>
      </c>
      <c r="V73" s="74">
        <v>-5211</v>
      </c>
      <c r="W73" s="3">
        <f t="shared" si="1"/>
        <v>130000</v>
      </c>
    </row>
    <row r="74" spans="1:23" ht="12.75">
      <c r="A74" s="3">
        <v>140000</v>
      </c>
      <c r="B74" s="77">
        <v>6895.5</v>
      </c>
      <c r="C74" s="72">
        <v>4300.5</v>
      </c>
      <c r="D74" s="72">
        <v>2745.5</v>
      </c>
      <c r="E74" s="72">
        <v>1445.5</v>
      </c>
      <c r="F74" s="72">
        <v>445.5</v>
      </c>
      <c r="G74" s="72">
        <v>145.5</v>
      </c>
      <c r="H74" s="72">
        <v>-427</v>
      </c>
      <c r="I74" s="72">
        <v>-1227</v>
      </c>
      <c r="J74" s="72">
        <v>-1976</v>
      </c>
      <c r="K74" s="72">
        <v>-2476</v>
      </c>
      <c r="L74" s="72">
        <v>-2976</v>
      </c>
      <c r="M74" s="72">
        <v>-3476</v>
      </c>
      <c r="N74" s="72">
        <v>-3976</v>
      </c>
      <c r="O74" s="72">
        <v>-4476</v>
      </c>
      <c r="P74" s="81">
        <v>-4976</v>
      </c>
      <c r="Q74" s="72">
        <v>-5476</v>
      </c>
      <c r="R74" s="72">
        <v>-5711</v>
      </c>
      <c r="S74" s="72">
        <v>-5711</v>
      </c>
      <c r="T74" s="72">
        <v>-5711</v>
      </c>
      <c r="U74" s="72">
        <v>-5711</v>
      </c>
      <c r="V74" s="74">
        <v>-5811</v>
      </c>
      <c r="W74" s="3">
        <f t="shared" si="1"/>
        <v>140000</v>
      </c>
    </row>
    <row r="75" spans="1:23" ht="12.75">
      <c r="A75" s="3">
        <v>150000</v>
      </c>
      <c r="B75" s="77">
        <v>6895.5</v>
      </c>
      <c r="C75" s="72">
        <v>4300.5</v>
      </c>
      <c r="D75" s="72">
        <v>2745.5</v>
      </c>
      <c r="E75" s="72">
        <v>1445.5</v>
      </c>
      <c r="F75" s="72">
        <v>445.5</v>
      </c>
      <c r="G75" s="72">
        <v>-127</v>
      </c>
      <c r="H75" s="72">
        <v>-927</v>
      </c>
      <c r="I75" s="72">
        <v>-1727</v>
      </c>
      <c r="J75" s="72">
        <v>-2476</v>
      </c>
      <c r="K75" s="72">
        <v>-2976</v>
      </c>
      <c r="L75" s="72">
        <v>-3476</v>
      </c>
      <c r="M75" s="72">
        <v>-3976</v>
      </c>
      <c r="N75" s="72">
        <v>-4476</v>
      </c>
      <c r="O75" s="72">
        <v>-4976</v>
      </c>
      <c r="P75" s="72">
        <v>-5476</v>
      </c>
      <c r="Q75" s="81">
        <v>-5976</v>
      </c>
      <c r="R75" s="72">
        <v>-6211</v>
      </c>
      <c r="S75" s="72">
        <v>-6211</v>
      </c>
      <c r="T75" s="72">
        <v>-6211</v>
      </c>
      <c r="U75" s="72">
        <v>-6311</v>
      </c>
      <c r="V75" s="74">
        <v>-6511</v>
      </c>
      <c r="W75" s="3">
        <f t="shared" si="1"/>
        <v>150000</v>
      </c>
    </row>
    <row r="76" spans="1:23" ht="12.75">
      <c r="A76" s="3">
        <v>160000</v>
      </c>
      <c r="B76" s="77">
        <v>7160.5</v>
      </c>
      <c r="C76" s="72">
        <v>4565.5</v>
      </c>
      <c r="D76" s="72">
        <v>3010.5</v>
      </c>
      <c r="E76" s="72">
        <v>1710.5</v>
      </c>
      <c r="F76" s="72">
        <v>438</v>
      </c>
      <c r="G76" s="72">
        <v>-362</v>
      </c>
      <c r="H76" s="72">
        <v>-1162</v>
      </c>
      <c r="I76" s="72">
        <v>-1962</v>
      </c>
      <c r="J76" s="72">
        <v>-2711</v>
      </c>
      <c r="K76" s="72">
        <v>-3211</v>
      </c>
      <c r="L76" s="72">
        <v>-3711</v>
      </c>
      <c r="M76" s="72">
        <v>-4211</v>
      </c>
      <c r="N76" s="72">
        <v>-4711</v>
      </c>
      <c r="O76" s="72">
        <v>-5211</v>
      </c>
      <c r="P76" s="72">
        <v>-5711</v>
      </c>
      <c r="Q76" s="72">
        <v>-6211</v>
      </c>
      <c r="R76" s="81">
        <v>-6446</v>
      </c>
      <c r="S76" s="72">
        <v>-6446</v>
      </c>
      <c r="T76" s="72">
        <v>-6546</v>
      </c>
      <c r="U76" s="72">
        <v>-6746</v>
      </c>
      <c r="V76" s="74">
        <v>-6946</v>
      </c>
      <c r="W76" s="3">
        <f t="shared" si="1"/>
        <v>160000</v>
      </c>
    </row>
    <row r="77" spans="1:23" ht="12.75">
      <c r="A77" s="3">
        <v>170000</v>
      </c>
      <c r="B77" s="77">
        <v>7660.5</v>
      </c>
      <c r="C77" s="72">
        <v>5065.5</v>
      </c>
      <c r="D77" s="72">
        <v>3510.5</v>
      </c>
      <c r="E77" s="72">
        <v>1938</v>
      </c>
      <c r="F77" s="72">
        <v>438</v>
      </c>
      <c r="G77" s="72">
        <v>-362</v>
      </c>
      <c r="H77" s="72">
        <v>-1162</v>
      </c>
      <c r="I77" s="72">
        <v>-1962</v>
      </c>
      <c r="J77" s="72">
        <v>-2711</v>
      </c>
      <c r="K77" s="72">
        <v>-3211</v>
      </c>
      <c r="L77" s="72">
        <v>-3711</v>
      </c>
      <c r="M77" s="72">
        <v>-4211</v>
      </c>
      <c r="N77" s="72">
        <v>-4711</v>
      </c>
      <c r="O77" s="72">
        <v>-5211</v>
      </c>
      <c r="P77" s="72">
        <v>-5711</v>
      </c>
      <c r="Q77" s="72">
        <v>-6211</v>
      </c>
      <c r="R77" s="72">
        <v>-6446</v>
      </c>
      <c r="S77" s="81">
        <v>-6546</v>
      </c>
      <c r="T77" s="72">
        <v>-6746</v>
      </c>
      <c r="U77" s="72">
        <v>-6946</v>
      </c>
      <c r="V77" s="74">
        <v>-7146</v>
      </c>
      <c r="W77" s="3">
        <f t="shared" si="1"/>
        <v>170000</v>
      </c>
    </row>
    <row r="78" spans="1:23" ht="12.75">
      <c r="A78" s="3">
        <v>180000</v>
      </c>
      <c r="B78" s="77">
        <v>8160.5</v>
      </c>
      <c r="C78" s="72">
        <v>5565.5</v>
      </c>
      <c r="D78" s="72">
        <v>3738</v>
      </c>
      <c r="E78" s="72">
        <v>1938</v>
      </c>
      <c r="F78" s="72">
        <v>438</v>
      </c>
      <c r="G78" s="72">
        <v>-362</v>
      </c>
      <c r="H78" s="72">
        <v>-1162</v>
      </c>
      <c r="I78" s="72">
        <v>-1962</v>
      </c>
      <c r="J78" s="72">
        <v>-2711</v>
      </c>
      <c r="K78" s="72">
        <v>-3211</v>
      </c>
      <c r="L78" s="72">
        <v>-3711</v>
      </c>
      <c r="M78" s="72">
        <v>-4211</v>
      </c>
      <c r="N78" s="72">
        <v>-4711</v>
      </c>
      <c r="O78" s="72">
        <v>-5211</v>
      </c>
      <c r="P78" s="72">
        <v>-5711</v>
      </c>
      <c r="Q78" s="72">
        <v>-6211</v>
      </c>
      <c r="R78" s="72">
        <v>-6546</v>
      </c>
      <c r="S78" s="72">
        <v>-6746</v>
      </c>
      <c r="T78" s="81">
        <v>-6946</v>
      </c>
      <c r="U78" s="72">
        <v>-7146</v>
      </c>
      <c r="V78" s="74">
        <v>-7346</v>
      </c>
      <c r="W78" s="3">
        <f t="shared" si="1"/>
        <v>180000</v>
      </c>
    </row>
    <row r="79" spans="1:23" ht="12.75">
      <c r="A79" s="3">
        <v>190000</v>
      </c>
      <c r="B79" s="77">
        <v>8660.5</v>
      </c>
      <c r="C79" s="72">
        <v>5793</v>
      </c>
      <c r="D79" s="72">
        <v>3738</v>
      </c>
      <c r="E79" s="72">
        <v>1938</v>
      </c>
      <c r="F79" s="72">
        <v>438</v>
      </c>
      <c r="G79" s="72">
        <v>-362</v>
      </c>
      <c r="H79" s="72">
        <v>-1162</v>
      </c>
      <c r="I79" s="72">
        <v>-1962</v>
      </c>
      <c r="J79" s="72">
        <v>-2711</v>
      </c>
      <c r="K79" s="72">
        <v>-3211</v>
      </c>
      <c r="L79" s="72">
        <v>-3711</v>
      </c>
      <c r="M79" s="72">
        <v>-4211</v>
      </c>
      <c r="N79" s="72">
        <v>-4711</v>
      </c>
      <c r="O79" s="72">
        <v>-5211</v>
      </c>
      <c r="P79" s="72">
        <v>-5711</v>
      </c>
      <c r="Q79" s="72">
        <v>-6311</v>
      </c>
      <c r="R79" s="72">
        <v>-6746</v>
      </c>
      <c r="S79" s="72">
        <v>-6946</v>
      </c>
      <c r="T79" s="72">
        <v>-7146</v>
      </c>
      <c r="U79" s="81">
        <v>-7346</v>
      </c>
      <c r="V79" s="74">
        <v>-7546</v>
      </c>
      <c r="W79" s="3">
        <f t="shared" si="1"/>
        <v>190000</v>
      </c>
    </row>
    <row r="80" spans="1:23" ht="13.5" thickBot="1">
      <c r="A80" s="3">
        <v>200000</v>
      </c>
      <c r="B80" s="78">
        <v>8888</v>
      </c>
      <c r="C80" s="79">
        <v>5793</v>
      </c>
      <c r="D80" s="79">
        <v>3738</v>
      </c>
      <c r="E80" s="79">
        <v>1938</v>
      </c>
      <c r="F80" s="79">
        <v>438</v>
      </c>
      <c r="G80" s="79">
        <v>-362</v>
      </c>
      <c r="H80" s="79">
        <v>-1162</v>
      </c>
      <c r="I80" s="79">
        <v>-1962</v>
      </c>
      <c r="J80" s="79">
        <v>-2711</v>
      </c>
      <c r="K80" s="79">
        <v>-3211</v>
      </c>
      <c r="L80" s="79">
        <v>-3711</v>
      </c>
      <c r="M80" s="79">
        <v>-4211</v>
      </c>
      <c r="N80" s="79">
        <v>-4711</v>
      </c>
      <c r="O80" s="79">
        <v>-5211</v>
      </c>
      <c r="P80" s="79">
        <v>-5811</v>
      </c>
      <c r="Q80" s="79">
        <v>-6511</v>
      </c>
      <c r="R80" s="79">
        <v>-6946</v>
      </c>
      <c r="S80" s="79">
        <v>-7146</v>
      </c>
      <c r="T80" s="79">
        <v>-7346</v>
      </c>
      <c r="U80" s="79">
        <v>-7546</v>
      </c>
      <c r="V80" s="83">
        <v>-7746</v>
      </c>
      <c r="W80" s="3">
        <f t="shared" si="1"/>
        <v>200000</v>
      </c>
    </row>
    <row r="81" spans="1:23" ht="13.5" thickTop="1">
      <c r="A81" s="3" t="s">
        <v>115</v>
      </c>
      <c r="B81" s="2"/>
      <c r="C81" s="2"/>
      <c r="D81" s="22" t="s">
        <v>29</v>
      </c>
      <c r="E81" s="2"/>
      <c r="F81" s="2"/>
      <c r="G81" s="2"/>
      <c r="H81" s="2"/>
      <c r="I81" s="2"/>
      <c r="J81" s="2"/>
      <c r="K81" s="2"/>
      <c r="L81" s="2"/>
      <c r="M81" s="2"/>
      <c r="N81" s="2"/>
      <c r="O81" s="2"/>
      <c r="P81" s="2"/>
      <c r="Q81" s="2"/>
      <c r="R81" s="2"/>
      <c r="S81" s="2"/>
      <c r="T81" s="2"/>
      <c r="U81" s="2"/>
      <c r="V81" s="2"/>
      <c r="W81" s="2"/>
    </row>
    <row r="82" spans="1:23">
      <c r="A82" s="25"/>
      <c r="D82" s="25"/>
    </row>
    <row r="83" spans="1:23" ht="12.75">
      <c r="A83" s="3" t="s">
        <v>149</v>
      </c>
      <c r="D83" s="25"/>
      <c r="N83" s="147" t="s">
        <v>828</v>
      </c>
    </row>
    <row r="84" spans="1:23" ht="12.75">
      <c r="A84" s="2" t="s">
        <v>236</v>
      </c>
      <c r="D84" s="25"/>
    </row>
    <row r="85" spans="1:23" ht="12.75">
      <c r="A85" s="2" t="s">
        <v>237</v>
      </c>
      <c r="D85" s="25"/>
    </row>
    <row r="86" spans="1:23" ht="12.75">
      <c r="A86" s="2" t="s">
        <v>238</v>
      </c>
      <c r="D86" s="25"/>
    </row>
    <row r="87" spans="1:23" ht="12.75">
      <c r="A87" s="2"/>
      <c r="D87" s="25"/>
    </row>
    <row r="88" spans="1:23" ht="12.75">
      <c r="A88" s="22" t="s">
        <v>179</v>
      </c>
      <c r="D88" s="25"/>
    </row>
    <row r="89" spans="1:23">
      <c r="A89" s="25"/>
      <c r="D89" s="25"/>
    </row>
    <row r="90" spans="1:23">
      <c r="A90" s="25"/>
      <c r="D90" s="25"/>
    </row>
    <row r="91" spans="1:23">
      <c r="A91" s="25"/>
      <c r="D91" s="25"/>
    </row>
    <row r="92" spans="1:23">
      <c r="A92" s="25"/>
      <c r="D92" s="25"/>
    </row>
    <row r="93" spans="1:23">
      <c r="A93" s="25"/>
      <c r="D93" s="25"/>
    </row>
    <row r="94" spans="1:23">
      <c r="A94" s="25"/>
      <c r="D94" s="25"/>
    </row>
    <row r="95" spans="1:23">
      <c r="A95" s="25"/>
      <c r="D95" s="25"/>
    </row>
    <row r="96" spans="1:23">
      <c r="A96" s="25"/>
      <c r="D96" s="25"/>
    </row>
    <row r="97" spans="1:14">
      <c r="A97" s="25"/>
      <c r="D97" s="25"/>
    </row>
    <row r="98" spans="1:14">
      <c r="A98" s="25"/>
      <c r="D98" s="25"/>
    </row>
    <row r="99" spans="1:14">
      <c r="A99" s="25"/>
      <c r="D99" s="25"/>
    </row>
    <row r="100" spans="1:14" ht="12.75">
      <c r="A100" s="25"/>
      <c r="D100" s="25"/>
      <c r="N100" s="147" t="s">
        <v>828</v>
      </c>
    </row>
    <row r="101" spans="1:14">
      <c r="A101" s="25"/>
      <c r="D101" s="25"/>
    </row>
    <row r="102" spans="1:14">
      <c r="A102" s="25"/>
      <c r="D102" s="25"/>
    </row>
    <row r="103" spans="1:14">
      <c r="A103" s="25"/>
      <c r="D103" s="25"/>
    </row>
    <row r="104" spans="1:14">
      <c r="A104" s="25"/>
      <c r="D104" s="25"/>
    </row>
    <row r="105" spans="1:14">
      <c r="A105" s="25"/>
      <c r="D105" s="25"/>
    </row>
    <row r="106" spans="1:14">
      <c r="A106" s="25"/>
      <c r="D106" s="25"/>
    </row>
    <row r="107" spans="1:14">
      <c r="A107" s="25"/>
      <c r="D107" s="25"/>
    </row>
    <row r="108" spans="1:14">
      <c r="A108" s="25"/>
      <c r="D108" s="25"/>
    </row>
    <row r="109" spans="1:14">
      <c r="A109" s="25"/>
      <c r="D109" s="25"/>
    </row>
    <row r="110" spans="1:14">
      <c r="A110" s="25"/>
      <c r="D110" s="25"/>
    </row>
    <row r="111" spans="1:14">
      <c r="A111" s="25"/>
      <c r="D111" s="25"/>
    </row>
    <row r="112" spans="1:14">
      <c r="A112" s="25"/>
      <c r="D112" s="25"/>
    </row>
    <row r="113" spans="1:12">
      <c r="A113" s="25"/>
      <c r="D113" s="25"/>
    </row>
    <row r="114" spans="1:12">
      <c r="A114" s="25"/>
      <c r="D114" s="25"/>
    </row>
    <row r="115" spans="1:12">
      <c r="A115" s="25"/>
      <c r="B115" s="25"/>
      <c r="C115" s="25"/>
      <c r="D115" s="25"/>
    </row>
    <row r="116" spans="1:12">
      <c r="A116" s="25"/>
      <c r="B116" s="25"/>
      <c r="C116" s="25"/>
      <c r="D116" s="25"/>
    </row>
    <row r="117" spans="1:12">
      <c r="A117" s="25"/>
      <c r="D117" s="25"/>
    </row>
    <row r="118" spans="1:12">
      <c r="A118" s="25"/>
      <c r="D118" s="25"/>
    </row>
    <row r="119" spans="1:12">
      <c r="A119" s="25"/>
      <c r="D119" s="25"/>
    </row>
    <row r="120" spans="1:12">
      <c r="A120" s="25"/>
      <c r="D120" s="25"/>
    </row>
    <row r="121" spans="1:12">
      <c r="A121" s="25"/>
      <c r="D121" s="25"/>
    </row>
    <row r="122" spans="1:12" ht="18">
      <c r="A122" s="95" t="s">
        <v>192</v>
      </c>
      <c r="B122" s="95"/>
      <c r="C122" s="95"/>
      <c r="D122" s="95"/>
      <c r="E122" s="95"/>
      <c r="F122" s="95"/>
      <c r="G122" s="95"/>
      <c r="H122" s="95"/>
      <c r="I122" s="95"/>
      <c r="J122" s="95"/>
      <c r="K122" s="95"/>
      <c r="L122" s="95"/>
    </row>
    <row r="123" spans="1:12" ht="18">
      <c r="A123" s="95" t="s">
        <v>193</v>
      </c>
      <c r="B123" s="95"/>
      <c r="C123" s="95"/>
      <c r="D123" s="95"/>
      <c r="E123" s="95"/>
      <c r="F123" s="95"/>
      <c r="G123" s="95"/>
      <c r="H123" s="95"/>
      <c r="I123" s="95"/>
      <c r="J123" s="95"/>
      <c r="K123" s="95"/>
      <c r="L123" s="95"/>
    </row>
    <row r="124" spans="1:12">
      <c r="A124" s="25"/>
      <c r="D124" s="25"/>
    </row>
    <row r="125" spans="1:12" ht="12.75">
      <c r="A125" s="25"/>
      <c r="D125" s="25"/>
      <c r="J125" s="147" t="s">
        <v>828</v>
      </c>
    </row>
    <row r="126" spans="1:12" ht="12.75">
      <c r="B126" s="2"/>
      <c r="C126" s="23" t="s">
        <v>125</v>
      </c>
      <c r="D126" s="1"/>
      <c r="E126" s="1"/>
      <c r="F126" s="1"/>
      <c r="G126" s="1"/>
      <c r="H126" s="1"/>
      <c r="I126" s="1"/>
      <c r="J126" s="1"/>
      <c r="K126" s="2"/>
      <c r="L126" s="2"/>
    </row>
    <row r="127" spans="1:12" ht="12.75">
      <c r="B127" s="2"/>
      <c r="C127" s="96" t="s">
        <v>114</v>
      </c>
      <c r="D127" s="2"/>
      <c r="E127" s="2"/>
      <c r="F127" s="2"/>
      <c r="G127" s="2"/>
      <c r="H127" s="2"/>
      <c r="I127" s="2"/>
      <c r="J127" s="2"/>
      <c r="K127" s="2"/>
      <c r="L127" s="2"/>
    </row>
    <row r="128" spans="1:12" ht="12.75">
      <c r="B128" s="2"/>
      <c r="C128" s="14">
        <f t="shared" ref="C128:J128" si="2">C129/1000</f>
        <v>0</v>
      </c>
      <c r="D128" s="14">
        <f t="shared" si="2"/>
        <v>10</v>
      </c>
      <c r="E128" s="14">
        <f t="shared" si="2"/>
        <v>20</v>
      </c>
      <c r="F128" s="14">
        <f t="shared" si="2"/>
        <v>40</v>
      </c>
      <c r="G128" s="14">
        <f t="shared" si="2"/>
        <v>60</v>
      </c>
      <c r="H128" s="14">
        <f t="shared" si="2"/>
        <v>80</v>
      </c>
      <c r="I128" s="14">
        <f t="shared" si="2"/>
        <v>100</v>
      </c>
      <c r="J128" s="14">
        <f t="shared" si="2"/>
        <v>120</v>
      </c>
      <c r="K128" s="2" t="s">
        <v>150</v>
      </c>
      <c r="L128" s="2"/>
    </row>
    <row r="129" spans="1:12" ht="13.5" thickBot="1">
      <c r="B129" s="15">
        <f>I53</f>
        <v>2.1999999999999999E-2</v>
      </c>
      <c r="C129" s="3">
        <v>0</v>
      </c>
      <c r="D129" s="3">
        <v>10000</v>
      </c>
      <c r="E129" s="3">
        <v>20000</v>
      </c>
      <c r="F129" s="3">
        <v>40000</v>
      </c>
      <c r="G129" s="3">
        <v>60000</v>
      </c>
      <c r="H129" s="3">
        <v>80000</v>
      </c>
      <c r="I129" s="3">
        <v>100000</v>
      </c>
      <c r="J129" s="3">
        <v>120000</v>
      </c>
      <c r="K129" s="2" t="s">
        <v>151</v>
      </c>
      <c r="L129" s="2"/>
    </row>
    <row r="130" spans="1:12" ht="13.5" thickTop="1">
      <c r="A130">
        <f>B130/1000</f>
        <v>1.0000000000000001E-7</v>
      </c>
      <c r="B130" s="93">
        <v>1E-4</v>
      </c>
      <c r="C130" s="85">
        <f t="dataTable" ref="C130:J137" dt2D="1" dtr="0" r1="B51" r2="C51" ca="1"/>
        <v>0</v>
      </c>
      <c r="D130" s="86">
        <v>2.0499999795000005E-2</v>
      </c>
      <c r="E130" s="86">
        <v>5.199999923999999E-2</v>
      </c>
      <c r="F130" s="86">
        <v>4.6249999509375014E-2</v>
      </c>
      <c r="G130" s="86">
        <v>6.4166666309722231E-2</v>
      </c>
      <c r="H130" s="86">
        <v>6.6262499604671857E-2</v>
      </c>
      <c r="I130" s="86">
        <v>5.9009999690989988E-2</v>
      </c>
      <c r="J130" s="87">
        <v>5.4174999746520819E-2</v>
      </c>
      <c r="K130" s="2"/>
      <c r="L130" s="2"/>
    </row>
    <row r="131" spans="1:12" ht="12.75">
      <c r="A131">
        <f t="shared" ref="A131:A137" si="3">B131/1000</f>
        <v>10</v>
      </c>
      <c r="B131" s="3">
        <v>10000</v>
      </c>
      <c r="C131" s="88">
        <v>2.0500000000000001E-2</v>
      </c>
      <c r="D131" s="84">
        <v>0</v>
      </c>
      <c r="E131" s="84">
        <v>8.1666666666666658E-3</v>
      </c>
      <c r="F131" s="84">
        <v>1.11E-2</v>
      </c>
      <c r="G131" s="84">
        <v>3.6499999999999998E-2</v>
      </c>
      <c r="H131" s="84">
        <v>3.3399999999999999E-2</v>
      </c>
      <c r="I131" s="84">
        <v>3.2781818181818183E-2</v>
      </c>
      <c r="J131" s="89">
        <v>3.2353846153846157E-2</v>
      </c>
      <c r="K131" s="2"/>
      <c r="L131" s="2"/>
    </row>
    <row r="132" spans="1:12" ht="12.75">
      <c r="A132">
        <f t="shared" si="3"/>
        <v>20</v>
      </c>
      <c r="B132" s="3">
        <v>20000</v>
      </c>
      <c r="C132" s="88">
        <v>5.1999999999999998E-2</v>
      </c>
      <c r="D132" s="84">
        <v>8.1666666666666658E-3</v>
      </c>
      <c r="E132" s="84">
        <v>0</v>
      </c>
      <c r="F132" s="84">
        <v>5.0000000000000001E-3</v>
      </c>
      <c r="G132" s="84">
        <v>2.1250000000000002E-2</v>
      </c>
      <c r="H132" s="84">
        <v>1.7510000000000001E-2</v>
      </c>
      <c r="I132" s="84">
        <v>1.9591666666666667E-2</v>
      </c>
      <c r="J132" s="89">
        <v>1.9610714285714287E-2</v>
      </c>
      <c r="K132" s="2"/>
      <c r="L132" s="2"/>
    </row>
    <row r="133" spans="1:12" ht="12.75">
      <c r="A133">
        <f t="shared" si="3"/>
        <v>40</v>
      </c>
      <c r="B133" s="3">
        <v>40000</v>
      </c>
      <c r="C133" s="88">
        <v>4.6249999999999999E-2</v>
      </c>
      <c r="D133" s="84">
        <v>1.11E-2</v>
      </c>
      <c r="E133" s="84">
        <v>5.0000000000000001E-3</v>
      </c>
      <c r="F133" s="84">
        <v>0</v>
      </c>
      <c r="G133" s="84">
        <v>0</v>
      </c>
      <c r="H133" s="84">
        <v>4.2499999999999998E-4</v>
      </c>
      <c r="I133" s="84">
        <v>3.1821428571428573E-3</v>
      </c>
      <c r="J133" s="89">
        <v>2.784375E-3</v>
      </c>
      <c r="K133" s="2"/>
      <c r="L133" s="2"/>
    </row>
    <row r="134" spans="1:12" ht="12.75">
      <c r="A134">
        <f t="shared" si="3"/>
        <v>60</v>
      </c>
      <c r="B134" s="3">
        <v>60000</v>
      </c>
      <c r="C134" s="88">
        <v>6.4166666666666664E-2</v>
      </c>
      <c r="D134" s="84">
        <v>3.6499999999999998E-2</v>
      </c>
      <c r="E134" s="84">
        <v>2.1250000000000002E-2</v>
      </c>
      <c r="F134" s="84">
        <v>0</v>
      </c>
      <c r="G134" s="84">
        <v>0</v>
      </c>
      <c r="H134" s="84">
        <v>-1.1035714285714286E-3</v>
      </c>
      <c r="I134" s="84">
        <v>-9.6562500000000001E-4</v>
      </c>
      <c r="J134" s="89">
        <v>-8.5833333333333334E-4</v>
      </c>
      <c r="K134" s="2"/>
      <c r="L134" s="2"/>
    </row>
    <row r="135" spans="1:12" ht="12.75">
      <c r="A135">
        <f t="shared" si="3"/>
        <v>80</v>
      </c>
      <c r="B135" s="3">
        <v>80000</v>
      </c>
      <c r="C135" s="88">
        <v>6.6262500000000002E-2</v>
      </c>
      <c r="D135" s="84">
        <v>3.3399999999999999E-2</v>
      </c>
      <c r="E135" s="84">
        <v>1.7510000000000001E-2</v>
      </c>
      <c r="F135" s="84">
        <v>4.2499999999999998E-4</v>
      </c>
      <c r="G135" s="84">
        <v>-1.1035714285714286E-3</v>
      </c>
      <c r="H135" s="84">
        <v>-4.3968749999999997E-3</v>
      </c>
      <c r="I135" s="84">
        <v>-3.9083333333333331E-3</v>
      </c>
      <c r="J135" s="89">
        <v>-4.8799999999999998E-3</v>
      </c>
      <c r="K135" s="2"/>
      <c r="L135" s="2"/>
    </row>
    <row r="136" spans="1:12" ht="12.75">
      <c r="A136">
        <f t="shared" si="3"/>
        <v>100</v>
      </c>
      <c r="B136" s="3">
        <v>100000</v>
      </c>
      <c r="C136" s="88">
        <v>5.901E-2</v>
      </c>
      <c r="D136" s="84">
        <v>3.2781818181818183E-2</v>
      </c>
      <c r="E136" s="84">
        <v>1.9591666666666667E-2</v>
      </c>
      <c r="F136" s="84">
        <v>3.1821428571428573E-3</v>
      </c>
      <c r="G136" s="84">
        <v>-9.6562500000000001E-4</v>
      </c>
      <c r="H136" s="84">
        <v>-3.9083333333333331E-3</v>
      </c>
      <c r="I136" s="84">
        <v>-4.8799999999999998E-3</v>
      </c>
      <c r="J136" s="89">
        <v>-8.9818181818181811E-3</v>
      </c>
      <c r="K136" s="2"/>
      <c r="L136" s="2"/>
    </row>
    <row r="137" spans="1:12" ht="13.5" thickBot="1">
      <c r="A137">
        <f t="shared" si="3"/>
        <v>120</v>
      </c>
      <c r="B137" s="3">
        <v>120000</v>
      </c>
      <c r="C137" s="90">
        <v>5.4175000000000001E-2</v>
      </c>
      <c r="D137" s="91">
        <v>3.2353846153846157E-2</v>
      </c>
      <c r="E137" s="91">
        <v>1.9610714285714287E-2</v>
      </c>
      <c r="F137" s="91">
        <v>2.784375E-3</v>
      </c>
      <c r="G137" s="91">
        <v>-8.5833333333333334E-4</v>
      </c>
      <c r="H137" s="91">
        <v>-4.8799999999999998E-3</v>
      </c>
      <c r="I137" s="91">
        <v>-8.9818181818181811E-3</v>
      </c>
      <c r="J137" s="92">
        <v>-1.24E-2</v>
      </c>
      <c r="K137" s="2"/>
      <c r="L137" s="2"/>
    </row>
    <row r="138" spans="1:12" ht="13.5" thickTop="1">
      <c r="B138" s="3" t="s">
        <v>113</v>
      </c>
      <c r="C138" s="2"/>
      <c r="D138" s="2"/>
      <c r="E138" s="22" t="s">
        <v>29</v>
      </c>
      <c r="F138" s="2"/>
      <c r="G138" s="2"/>
      <c r="H138" s="2"/>
      <c r="I138" s="2"/>
      <c r="J138" s="2"/>
      <c r="K138" s="2"/>
      <c r="L138" s="2"/>
    </row>
    <row r="139" spans="1:12">
      <c r="A139" s="25"/>
      <c r="D139" s="25"/>
    </row>
    <row r="140" spans="1:12">
      <c r="A140" s="25"/>
      <c r="D140" s="25"/>
    </row>
    <row r="141" spans="1:12">
      <c r="A141" s="25" t="s">
        <v>165</v>
      </c>
      <c r="B141" s="25"/>
      <c r="C141" s="25"/>
      <c r="D141" s="25"/>
    </row>
    <row r="142" spans="1:12">
      <c r="A142" s="25" t="s">
        <v>165</v>
      </c>
      <c r="B142" s="25"/>
      <c r="C142" s="25"/>
      <c r="D142" s="25"/>
    </row>
    <row r="143" spans="1:12">
      <c r="A143" s="25" t="s">
        <v>165</v>
      </c>
      <c r="B143" s="25"/>
      <c r="C143" s="25"/>
      <c r="D143" s="25"/>
    </row>
    <row r="144" spans="1:12">
      <c r="A144" s="25" t="s">
        <v>165</v>
      </c>
      <c r="B144" s="25"/>
      <c r="C144" s="25"/>
      <c r="D144" s="25"/>
    </row>
    <row r="145" spans="1:4">
      <c r="A145" s="25" t="s">
        <v>165</v>
      </c>
      <c r="B145" s="25"/>
      <c r="C145" s="25"/>
      <c r="D145" s="25"/>
    </row>
    <row r="146" spans="1:4">
      <c r="A146" s="25" t="s">
        <v>165</v>
      </c>
      <c r="B146" s="25"/>
      <c r="C146" s="25"/>
      <c r="D146" s="25"/>
    </row>
    <row r="147" spans="1:4">
      <c r="A147" s="25" t="s">
        <v>165</v>
      </c>
      <c r="B147" s="25"/>
      <c r="C147" s="25"/>
      <c r="D147" s="25"/>
    </row>
    <row r="148" spans="1:4">
      <c r="A148" s="25" t="s">
        <v>165</v>
      </c>
      <c r="B148" s="25"/>
      <c r="C148" s="25"/>
      <c r="D148" s="25"/>
    </row>
    <row r="149" spans="1:4">
      <c r="A149" s="25" t="s">
        <v>165</v>
      </c>
      <c r="B149" s="25"/>
      <c r="C149" s="25"/>
      <c r="D149" s="25"/>
    </row>
    <row r="150" spans="1:4">
      <c r="A150" s="25" t="s">
        <v>165</v>
      </c>
      <c r="B150" s="25"/>
      <c r="C150" s="25"/>
      <c r="D150" s="25"/>
    </row>
    <row r="151" spans="1:4">
      <c r="A151" s="25" t="s">
        <v>165</v>
      </c>
      <c r="B151" s="25"/>
      <c r="C151" s="25"/>
      <c r="D151" s="25"/>
    </row>
    <row r="152" spans="1:4">
      <c r="A152" s="25" t="s">
        <v>165</v>
      </c>
      <c r="B152" s="25"/>
      <c r="C152" s="25"/>
      <c r="D152" s="25"/>
    </row>
    <row r="153" spans="1:4">
      <c r="A153" s="25" t="s">
        <v>165</v>
      </c>
      <c r="B153" s="25"/>
      <c r="C153" s="25"/>
      <c r="D153" s="25"/>
    </row>
    <row r="154" spans="1:4">
      <c r="A154" s="25" t="s">
        <v>165</v>
      </c>
      <c r="B154" s="25"/>
      <c r="C154" s="25"/>
      <c r="D154" s="25"/>
    </row>
    <row r="155" spans="1:4">
      <c r="A155" s="25" t="s">
        <v>165</v>
      </c>
      <c r="B155" s="25"/>
      <c r="C155" s="25"/>
      <c r="D155" s="25"/>
    </row>
    <row r="156" spans="1:4">
      <c r="A156" s="25" t="s">
        <v>165</v>
      </c>
      <c r="B156" s="25"/>
      <c r="C156" s="25"/>
      <c r="D156" s="25"/>
    </row>
    <row r="157" spans="1:4">
      <c r="A157" s="25" t="s">
        <v>165</v>
      </c>
      <c r="B157" s="25"/>
      <c r="C157" s="25"/>
      <c r="D157" s="25"/>
    </row>
    <row r="158" spans="1:4">
      <c r="A158" s="25" t="s">
        <v>165</v>
      </c>
      <c r="B158" s="25"/>
      <c r="C158" s="25"/>
      <c r="D158" s="25"/>
    </row>
    <row r="159" spans="1:4">
      <c r="A159" s="25" t="s">
        <v>165</v>
      </c>
      <c r="B159" s="25"/>
      <c r="C159" s="25"/>
      <c r="D159" s="25"/>
    </row>
    <row r="160" spans="1:4">
      <c r="A160" s="25" t="s">
        <v>165</v>
      </c>
      <c r="B160" s="25"/>
      <c r="C160" s="25"/>
      <c r="D160" s="25"/>
    </row>
    <row r="161" spans="1:4">
      <c r="A161" s="25" t="s">
        <v>165</v>
      </c>
      <c r="B161" s="25"/>
      <c r="C161" s="25"/>
      <c r="D161" s="25"/>
    </row>
    <row r="162" spans="1:4">
      <c r="A162" s="25" t="s">
        <v>165</v>
      </c>
      <c r="B162" s="25"/>
      <c r="C162" s="25"/>
      <c r="D162" s="25"/>
    </row>
    <row r="163" spans="1:4">
      <c r="A163" s="25" t="s">
        <v>165</v>
      </c>
      <c r="B163" s="25"/>
      <c r="C163" s="25"/>
      <c r="D163" s="25"/>
    </row>
    <row r="164" spans="1:4">
      <c r="A164" s="25" t="s">
        <v>165</v>
      </c>
      <c r="B164" s="25"/>
      <c r="C164" s="25"/>
      <c r="D164" s="25"/>
    </row>
    <row r="165" spans="1:4">
      <c r="A165" s="25" t="s">
        <v>165</v>
      </c>
      <c r="B165" s="25"/>
      <c r="C165" s="25"/>
      <c r="D165" s="25"/>
    </row>
    <row r="166" spans="1:4">
      <c r="A166" s="25" t="s">
        <v>165</v>
      </c>
      <c r="B166" s="25"/>
      <c r="C166" s="25"/>
      <c r="D166" s="25"/>
    </row>
    <row r="167" spans="1:4">
      <c r="A167" s="25" t="s">
        <v>165</v>
      </c>
      <c r="B167" s="25"/>
      <c r="C167" s="25"/>
      <c r="D167" s="25"/>
    </row>
    <row r="168" spans="1:4">
      <c r="A168" s="25" t="s">
        <v>165</v>
      </c>
      <c r="B168" s="25"/>
      <c r="C168" s="25"/>
      <c r="D168" s="25"/>
    </row>
    <row r="169" spans="1:4">
      <c r="A169" s="25" t="s">
        <v>165</v>
      </c>
      <c r="B169" s="25"/>
      <c r="C169" s="25"/>
      <c r="D169" s="25"/>
    </row>
    <row r="170" spans="1:4">
      <c r="A170" s="25" t="s">
        <v>165</v>
      </c>
      <c r="B170" s="25"/>
      <c r="C170" s="25"/>
      <c r="D170" s="25"/>
    </row>
    <row r="171" spans="1:4">
      <c r="A171" s="25" t="s">
        <v>165</v>
      </c>
      <c r="B171" s="25"/>
      <c r="C171" s="25"/>
      <c r="D171" s="25"/>
    </row>
    <row r="172" spans="1:4">
      <c r="A172" s="25" t="s">
        <v>165</v>
      </c>
      <c r="B172" s="25"/>
      <c r="C172" s="25"/>
      <c r="D172" s="25"/>
    </row>
    <row r="173" spans="1:4">
      <c r="A173" s="25" t="s">
        <v>165</v>
      </c>
      <c r="B173" s="25"/>
      <c r="C173" s="25"/>
      <c r="D173" s="25"/>
    </row>
    <row r="174" spans="1:4">
      <c r="A174" s="25" t="s">
        <v>165</v>
      </c>
      <c r="B174" s="25"/>
      <c r="C174" s="25"/>
      <c r="D174" s="25"/>
    </row>
    <row r="175" spans="1:4">
      <c r="A175" s="25" t="s">
        <v>165</v>
      </c>
      <c r="B175" s="25"/>
      <c r="C175" s="25"/>
      <c r="D175" s="25"/>
    </row>
    <row r="176" spans="1:4">
      <c r="A176" s="25" t="s">
        <v>165</v>
      </c>
      <c r="B176" s="25"/>
      <c r="C176" s="25"/>
      <c r="D176" s="25"/>
    </row>
    <row r="177" spans="1:18">
      <c r="A177" s="25" t="s">
        <v>165</v>
      </c>
      <c r="B177" s="25"/>
      <c r="C177" s="25"/>
      <c r="D177" s="25"/>
    </row>
    <row r="178" spans="1:18">
      <c r="A178" s="25" t="s">
        <v>165</v>
      </c>
      <c r="B178" s="25"/>
      <c r="C178" s="25"/>
      <c r="D178" s="25"/>
    </row>
    <row r="179" spans="1:18">
      <c r="A179" s="25"/>
      <c r="B179" s="25"/>
      <c r="C179" s="25"/>
      <c r="D179" s="25"/>
    </row>
    <row r="180" spans="1:18">
      <c r="A180" s="25"/>
      <c r="B180" s="25"/>
      <c r="C180" s="25"/>
      <c r="D180" s="25"/>
    </row>
    <row r="181" spans="1:18">
      <c r="A181" s="25"/>
      <c r="D181" s="25"/>
    </row>
    <row r="182" spans="1:18">
      <c r="A182" s="25"/>
      <c r="D182" s="25"/>
    </row>
    <row r="183" spans="1:18">
      <c r="A183" s="25"/>
      <c r="D183" s="25"/>
    </row>
    <row r="184" spans="1:18" ht="12.75">
      <c r="A184" s="25"/>
      <c r="D184" s="25"/>
      <c r="M184" s="147" t="s">
        <v>828</v>
      </c>
    </row>
    <row r="185" spans="1:18">
      <c r="A185" s="25"/>
      <c r="D185" s="25"/>
    </row>
    <row r="186" spans="1:18">
      <c r="A186" s="25"/>
      <c r="D186" s="25"/>
    </row>
    <row r="187" spans="1:18">
      <c r="A187" s="25"/>
      <c r="D187" s="25"/>
    </row>
    <row r="188" spans="1:18" ht="18">
      <c r="A188" s="95" t="s">
        <v>194</v>
      </c>
      <c r="B188" s="95"/>
      <c r="C188" s="95"/>
      <c r="D188" s="95"/>
      <c r="E188" s="95"/>
      <c r="F188" s="95"/>
      <c r="G188" s="95"/>
      <c r="H188" s="95"/>
      <c r="I188" s="95"/>
      <c r="J188" s="95"/>
      <c r="K188" s="95"/>
      <c r="L188" s="95"/>
      <c r="M188" s="58"/>
      <c r="N188" s="58"/>
      <c r="O188" s="58"/>
      <c r="P188" s="58"/>
      <c r="Q188" s="58"/>
      <c r="R188" s="58"/>
    </row>
    <row r="189" spans="1:18" ht="18">
      <c r="A189" s="95" t="s">
        <v>195</v>
      </c>
      <c r="B189" s="95"/>
      <c r="C189" s="95"/>
      <c r="D189" s="95"/>
      <c r="E189" s="95"/>
      <c r="F189" s="95"/>
      <c r="G189" s="95"/>
      <c r="H189" s="95"/>
      <c r="I189" s="95"/>
      <c r="J189" s="95"/>
      <c r="K189" s="95"/>
      <c r="L189" s="95"/>
    </row>
    <row r="190" spans="1:18">
      <c r="A190" s="25"/>
      <c r="D190" s="25"/>
    </row>
    <row r="191" spans="1:18" ht="12.75">
      <c r="A191" s="23" t="s">
        <v>184</v>
      </c>
      <c r="B191" s="1"/>
      <c r="C191" s="1"/>
      <c r="D191" s="1"/>
      <c r="E191" s="1"/>
      <c r="F191" s="1"/>
      <c r="G191" s="1"/>
      <c r="H191" s="1"/>
      <c r="I191" s="1"/>
      <c r="J191" s="2"/>
      <c r="K191" s="2"/>
      <c r="L191" s="2"/>
      <c r="M191" s="2"/>
      <c r="N191" s="2"/>
      <c r="O191" s="2"/>
      <c r="P191" s="2"/>
    </row>
    <row r="192" spans="1:18" ht="12.75">
      <c r="A192" s="25"/>
      <c r="D192" s="21" t="s">
        <v>201</v>
      </c>
      <c r="K192" s="147" t="s">
        <v>828</v>
      </c>
    </row>
    <row r="193" spans="1:16" ht="13.5" thickBot="1">
      <c r="A193" s="2"/>
      <c r="B193" s="2" t="s">
        <v>142</v>
      </c>
      <c r="C193" s="2" t="s">
        <v>143</v>
      </c>
      <c r="D193" s="107" t="s">
        <v>202</v>
      </c>
      <c r="E193" s="2"/>
      <c r="F193" s="2" t="s">
        <v>144</v>
      </c>
      <c r="G193" s="2"/>
      <c r="H193" s="405" t="s">
        <v>180</v>
      </c>
      <c r="I193" s="405"/>
      <c r="J193" s="405"/>
      <c r="K193" s="2"/>
      <c r="L193" s="2"/>
      <c r="M193" s="2"/>
      <c r="N193" s="2"/>
      <c r="O193" s="2"/>
      <c r="P193" s="2"/>
    </row>
    <row r="194" spans="1:16" ht="14.25" thickTop="1" thickBot="1">
      <c r="A194" s="22" t="s">
        <v>174</v>
      </c>
      <c r="B194" s="109">
        <v>40000</v>
      </c>
      <c r="C194" s="7">
        <f>D194-B194</f>
        <v>10000</v>
      </c>
      <c r="D194" s="109">
        <v>50000</v>
      </c>
      <c r="E194" s="102" t="s">
        <v>203</v>
      </c>
      <c r="F194" s="7">
        <f>D194</f>
        <v>50000</v>
      </c>
      <c r="G194" s="103"/>
      <c r="H194" s="5"/>
      <c r="I194" s="2" t="s">
        <v>145</v>
      </c>
      <c r="J194" s="2" t="s">
        <v>146</v>
      </c>
      <c r="K194" s="2"/>
      <c r="L194" s="2"/>
      <c r="M194" s="2"/>
      <c r="N194" s="2"/>
      <c r="O194" s="2"/>
      <c r="P194" s="2"/>
    </row>
    <row r="195" spans="1:16" ht="13.5" thickTop="1">
      <c r="A195" s="22" t="s">
        <v>175</v>
      </c>
      <c r="B195" s="7">
        <f>IF(B194-Single.Exem.Plus.SD.2004&lt;0,0,B194-Single.Exem.Plus.SD.2004)</f>
        <v>32050</v>
      </c>
      <c r="C195" s="7">
        <f>IF(C194-Single.Exem.Plus.SD.2004&lt;0,0,C194-Single.Exem.Plus.SD.2004)</f>
        <v>2050</v>
      </c>
      <c r="D195" s="7">
        <f>B195+C195</f>
        <v>34100</v>
      </c>
      <c r="E195" s="5"/>
      <c r="F195" s="7">
        <f>IF(F194-MFJ.Exem.Plus.SD.2004&lt;0,0,F194-MFJ.Exem.Plus.SD.2004)</f>
        <v>34100</v>
      </c>
      <c r="G195" s="5"/>
      <c r="H195" s="5" t="s">
        <v>147</v>
      </c>
      <c r="I195" s="2" t="s">
        <v>135</v>
      </c>
      <c r="J195" s="2" t="s">
        <v>148</v>
      </c>
      <c r="K195" s="2"/>
      <c r="L195" s="2"/>
      <c r="M195" s="2"/>
      <c r="N195" s="2"/>
      <c r="O195" s="2"/>
      <c r="P195" s="2"/>
    </row>
    <row r="196" spans="1:16" ht="13.5">
      <c r="A196" s="2" t="s">
        <v>140</v>
      </c>
      <c r="B196" s="28">
        <f>IF(B195&lt;=0,0,VLOOKUP(B195,T.Single.2004,4)+VLOOKUP(B195,T.Single.2004,3)*(B195-VLOOKUP(B195,T.Single.2004,1)))</f>
        <v>4750</v>
      </c>
      <c r="C196" s="28">
        <f>IF(C195&lt;=0,0,VLOOKUP(C195,T.Single.2004,4)+VLOOKUP(C195,T.Single.2004,3)*(C195-VLOOKUP(C195,T.Single.2004,1)))</f>
        <v>205</v>
      </c>
      <c r="D196" s="7">
        <f>B196+C196</f>
        <v>4955</v>
      </c>
      <c r="E196" s="5"/>
      <c r="F196" s="28">
        <f>IF(F195&lt;=0,0,VLOOKUP(F195,T.MFJ.2004,4)+VLOOKUP(F195,T.MFJ.2004,3)*(F195-VLOOKUP(F195,T.MFJ.2004,1)))</f>
        <v>4400</v>
      </c>
      <c r="G196" s="5"/>
      <c r="H196" s="9">
        <f>D196-F196</f>
        <v>555</v>
      </c>
      <c r="I196" s="10">
        <f>H196/F194</f>
        <v>1.11E-2</v>
      </c>
      <c r="J196" s="11">
        <f>H196/F196</f>
        <v>0.12613636363636363</v>
      </c>
      <c r="K196" s="2"/>
      <c r="L196" s="2"/>
      <c r="M196" s="2"/>
      <c r="N196" s="2"/>
      <c r="O196" s="2"/>
      <c r="P196" s="2"/>
    </row>
    <row r="197" spans="1:16" ht="12.75">
      <c r="A197" s="2"/>
      <c r="B197" s="2"/>
      <c r="C197" s="2"/>
      <c r="D197" s="2"/>
      <c r="E197" s="2"/>
      <c r="F197" s="2"/>
      <c r="G197" s="2"/>
      <c r="H197" s="2"/>
      <c r="I197" s="2"/>
      <c r="J197" s="2"/>
      <c r="K197" s="2"/>
      <c r="L197" s="2"/>
      <c r="M197" s="2"/>
      <c r="N197" s="2"/>
      <c r="O197" s="2"/>
      <c r="P197" s="2"/>
    </row>
    <row r="198" spans="1:16" ht="18">
      <c r="A198" s="95" t="s">
        <v>196</v>
      </c>
      <c r="B198" s="95"/>
      <c r="C198" s="95"/>
      <c r="D198" s="95"/>
      <c r="E198" s="95"/>
      <c r="F198" s="95"/>
      <c r="G198" s="95"/>
      <c r="H198" s="95"/>
      <c r="I198" s="95"/>
      <c r="J198" s="95"/>
      <c r="K198" s="95"/>
      <c r="L198" s="95"/>
    </row>
    <row r="199" spans="1:16" ht="18">
      <c r="A199" s="95" t="s">
        <v>197</v>
      </c>
      <c r="B199" s="95"/>
      <c r="C199" s="95"/>
      <c r="D199" s="95"/>
      <c r="E199" s="95"/>
      <c r="F199" s="95"/>
      <c r="G199" s="95"/>
      <c r="H199" s="95"/>
      <c r="I199" s="95"/>
      <c r="J199" s="95"/>
      <c r="K199" s="95"/>
      <c r="L199" s="95"/>
    </row>
    <row r="200" spans="1:16" ht="12.75">
      <c r="A200" s="2"/>
      <c r="B200" s="2"/>
      <c r="C200" s="2"/>
      <c r="D200" s="2"/>
      <c r="E200" s="2"/>
      <c r="F200" s="2"/>
      <c r="G200" s="2"/>
      <c r="H200" s="2"/>
      <c r="I200" s="2"/>
      <c r="J200" s="2"/>
      <c r="K200" s="2"/>
      <c r="L200" s="2"/>
      <c r="M200" s="2"/>
      <c r="N200" s="2"/>
      <c r="O200" s="2"/>
      <c r="P200" s="2"/>
    </row>
    <row r="201" spans="1:16" ht="12.75">
      <c r="A201" s="2"/>
      <c r="B201" s="2"/>
      <c r="C201" s="2"/>
      <c r="D201" s="2"/>
      <c r="E201" s="2"/>
      <c r="F201" s="2"/>
      <c r="G201" s="2"/>
      <c r="H201" s="2"/>
      <c r="I201" s="2"/>
      <c r="J201" s="147" t="s">
        <v>828</v>
      </c>
      <c r="K201" s="2"/>
      <c r="L201" s="2"/>
      <c r="M201" s="2"/>
      <c r="N201" s="2"/>
      <c r="O201" s="2"/>
      <c r="P201" s="2"/>
    </row>
    <row r="202" spans="1:16" ht="12.75">
      <c r="A202" s="2"/>
      <c r="B202" s="2"/>
      <c r="C202" s="2"/>
      <c r="D202" s="2"/>
      <c r="E202" s="2"/>
      <c r="F202" s="2"/>
      <c r="G202" s="2"/>
      <c r="H202" s="2"/>
      <c r="I202" s="2"/>
      <c r="J202" s="2"/>
      <c r="K202" s="2"/>
      <c r="L202" s="2"/>
      <c r="M202" s="2"/>
      <c r="N202" s="2"/>
      <c r="O202" s="2"/>
      <c r="P202" s="2"/>
    </row>
    <row r="203" spans="1:16" ht="12.75">
      <c r="A203" s="2"/>
      <c r="B203" s="23" t="s">
        <v>118</v>
      </c>
      <c r="C203" s="1"/>
      <c r="D203" s="1"/>
      <c r="E203" s="1"/>
      <c r="F203" s="1"/>
      <c r="G203" s="1"/>
      <c r="H203" s="1"/>
      <c r="I203" s="1"/>
      <c r="J203" s="1"/>
      <c r="K203" s="1"/>
      <c r="L203" s="1"/>
      <c r="M203" s="2"/>
      <c r="N203" s="2"/>
      <c r="O203" s="2"/>
      <c r="P203" s="2"/>
    </row>
    <row r="204" spans="1:16" ht="12.75">
      <c r="A204" s="22" t="s">
        <v>164</v>
      </c>
      <c r="B204" s="96" t="s">
        <v>119</v>
      </c>
      <c r="C204" s="2"/>
      <c r="D204" s="2"/>
      <c r="E204" s="2"/>
      <c r="F204" s="2"/>
      <c r="G204" s="2"/>
      <c r="H204" s="2"/>
      <c r="I204" s="2"/>
      <c r="J204" s="2"/>
      <c r="K204" s="2"/>
      <c r="L204" s="2"/>
      <c r="M204" s="2"/>
      <c r="N204" s="2"/>
      <c r="O204" s="2"/>
      <c r="P204" s="2"/>
    </row>
    <row r="205" spans="1:16" ht="12.75">
      <c r="A205" s="8">
        <f>H196</f>
        <v>555</v>
      </c>
      <c r="B205" s="3">
        <v>0</v>
      </c>
      <c r="C205" s="3">
        <v>10000</v>
      </c>
      <c r="D205" s="3">
        <v>20000</v>
      </c>
      <c r="E205" s="3">
        <v>30000</v>
      </c>
      <c r="F205" s="3">
        <v>40000</v>
      </c>
      <c r="G205" s="3">
        <v>50000</v>
      </c>
      <c r="H205" s="3">
        <v>60000</v>
      </c>
      <c r="I205" s="3">
        <v>70000</v>
      </c>
      <c r="J205" s="3">
        <v>80000</v>
      </c>
      <c r="K205" s="3">
        <v>90000</v>
      </c>
      <c r="L205" s="3">
        <v>100000</v>
      </c>
      <c r="M205" s="3">
        <v>110000</v>
      </c>
      <c r="N205" s="3">
        <v>120000</v>
      </c>
      <c r="O205" s="2"/>
      <c r="P205" s="2"/>
    </row>
    <row r="206" spans="1:16" ht="12.75">
      <c r="A206" s="3">
        <v>0</v>
      </c>
      <c r="B206" s="13">
        <f t="dataTable" ref="B206:N230" dt2D="1" dtr="0" r1="B194" r2="D194"/>
        <v>0</v>
      </c>
      <c r="C206" s="16">
        <v>205</v>
      </c>
      <c r="D206" s="16">
        <v>1450</v>
      </c>
      <c r="E206" s="16">
        <v>2950</v>
      </c>
      <c r="F206" s="16">
        <v>4750</v>
      </c>
      <c r="G206" s="16">
        <v>7250</v>
      </c>
      <c r="H206" s="16">
        <v>9750</v>
      </c>
      <c r="I206" s="16">
        <v>12250</v>
      </c>
      <c r="J206" s="16">
        <v>14801</v>
      </c>
      <c r="K206" s="16">
        <v>17601</v>
      </c>
      <c r="L206" s="16">
        <v>20401</v>
      </c>
      <c r="M206" s="16">
        <v>23201</v>
      </c>
      <c r="N206" s="16">
        <v>26001</v>
      </c>
      <c r="O206" s="2"/>
      <c r="P206" s="2"/>
    </row>
    <row r="207" spans="1:16" ht="12.75">
      <c r="A207" s="3">
        <v>10000</v>
      </c>
      <c r="B207" s="13">
        <v>205</v>
      </c>
      <c r="C207" s="17">
        <v>205</v>
      </c>
      <c r="D207" s="16">
        <v>1450</v>
      </c>
      <c r="E207" s="16">
        <v>2950</v>
      </c>
      <c r="F207" s="16">
        <v>4750</v>
      </c>
      <c r="G207" s="16">
        <v>7250</v>
      </c>
      <c r="H207" s="16">
        <v>9750</v>
      </c>
      <c r="I207" s="16">
        <v>12250</v>
      </c>
      <c r="J207" s="16">
        <v>14801</v>
      </c>
      <c r="K207" s="16">
        <v>17601</v>
      </c>
      <c r="L207" s="16">
        <v>20401</v>
      </c>
      <c r="M207" s="16">
        <v>23201</v>
      </c>
      <c r="N207" s="16">
        <v>26001</v>
      </c>
      <c r="O207" s="2"/>
      <c r="P207" s="2"/>
    </row>
    <row r="208" spans="1:16" ht="12.75">
      <c r="A208" s="3">
        <v>20000</v>
      </c>
      <c r="B208" s="13">
        <v>1040</v>
      </c>
      <c r="C208" s="12">
        <v>0</v>
      </c>
      <c r="D208" s="17">
        <v>1040</v>
      </c>
      <c r="E208" s="16">
        <v>2540</v>
      </c>
      <c r="F208" s="16">
        <v>4340</v>
      </c>
      <c r="G208" s="16">
        <v>6840</v>
      </c>
      <c r="H208" s="16">
        <v>9340</v>
      </c>
      <c r="I208" s="16">
        <v>11840</v>
      </c>
      <c r="J208" s="16">
        <v>14391</v>
      </c>
      <c r="K208" s="16">
        <v>17191</v>
      </c>
      <c r="L208" s="16">
        <v>19991</v>
      </c>
      <c r="M208" s="16">
        <v>22791</v>
      </c>
      <c r="N208" s="16">
        <v>25591</v>
      </c>
      <c r="O208" s="2"/>
      <c r="P208" s="2"/>
    </row>
    <row r="209" spans="1:16" ht="12.75">
      <c r="A209" s="3">
        <v>30000</v>
      </c>
      <c r="B209" s="13">
        <v>1540</v>
      </c>
      <c r="C209" s="13">
        <v>245</v>
      </c>
      <c r="D209" s="17">
        <v>245</v>
      </c>
      <c r="E209" s="17">
        <v>1540</v>
      </c>
      <c r="F209" s="16">
        <v>3340</v>
      </c>
      <c r="G209" s="16">
        <v>5840</v>
      </c>
      <c r="H209" s="16">
        <v>8340</v>
      </c>
      <c r="I209" s="16">
        <v>10840</v>
      </c>
      <c r="J209" s="16">
        <v>13391</v>
      </c>
      <c r="K209" s="16">
        <v>16191</v>
      </c>
      <c r="L209" s="16">
        <v>18991</v>
      </c>
      <c r="M209" s="16">
        <v>21791</v>
      </c>
      <c r="N209" s="16">
        <v>24591</v>
      </c>
      <c r="O209" s="2"/>
      <c r="P209" s="2"/>
    </row>
    <row r="210" spans="1:16" ht="12.75">
      <c r="A210" s="3">
        <v>40000</v>
      </c>
      <c r="B210" s="13">
        <v>1850</v>
      </c>
      <c r="C210" s="13">
        <v>255</v>
      </c>
      <c r="D210" s="12">
        <v>0</v>
      </c>
      <c r="E210" s="17">
        <v>255</v>
      </c>
      <c r="F210" s="17">
        <v>1850</v>
      </c>
      <c r="G210" s="16">
        <v>4350</v>
      </c>
      <c r="H210" s="16">
        <v>6850</v>
      </c>
      <c r="I210" s="16">
        <v>9350</v>
      </c>
      <c r="J210" s="16">
        <v>11901</v>
      </c>
      <c r="K210" s="16">
        <v>14701</v>
      </c>
      <c r="L210" s="16">
        <v>17501</v>
      </c>
      <c r="M210" s="16">
        <v>20301</v>
      </c>
      <c r="N210" s="16">
        <v>23101</v>
      </c>
      <c r="O210" s="2"/>
      <c r="P210" s="2"/>
    </row>
    <row r="211" spans="1:16" ht="12.75">
      <c r="A211" s="3">
        <v>50000</v>
      </c>
      <c r="B211" s="13">
        <v>2850</v>
      </c>
      <c r="C211" s="13">
        <v>555</v>
      </c>
      <c r="D211" s="13">
        <v>0</v>
      </c>
      <c r="E211" s="17">
        <v>0</v>
      </c>
      <c r="F211" s="17">
        <v>555</v>
      </c>
      <c r="G211" s="17">
        <v>2850</v>
      </c>
      <c r="H211" s="16">
        <v>5350</v>
      </c>
      <c r="I211" s="16">
        <v>7850</v>
      </c>
      <c r="J211" s="16">
        <v>10401</v>
      </c>
      <c r="K211" s="16">
        <v>13201</v>
      </c>
      <c r="L211" s="16">
        <v>16001</v>
      </c>
      <c r="M211" s="16">
        <v>18801</v>
      </c>
      <c r="N211" s="16">
        <v>21601</v>
      </c>
      <c r="O211" s="2"/>
      <c r="P211" s="2"/>
    </row>
    <row r="212" spans="1:16" ht="12.75">
      <c r="A212" s="3">
        <v>60000</v>
      </c>
      <c r="B212" s="13">
        <v>3850</v>
      </c>
      <c r="C212" s="13">
        <v>1555</v>
      </c>
      <c r="D212" s="13">
        <v>300</v>
      </c>
      <c r="E212" s="12">
        <v>0</v>
      </c>
      <c r="F212" s="17">
        <v>300</v>
      </c>
      <c r="G212" s="17">
        <v>1555</v>
      </c>
      <c r="H212" s="17">
        <v>3850</v>
      </c>
      <c r="I212" s="16">
        <v>6350</v>
      </c>
      <c r="J212" s="16">
        <v>8901</v>
      </c>
      <c r="K212" s="16">
        <v>11701</v>
      </c>
      <c r="L212" s="16">
        <v>14501</v>
      </c>
      <c r="M212" s="16">
        <v>17301</v>
      </c>
      <c r="N212" s="16">
        <v>20101</v>
      </c>
      <c r="O212" s="2"/>
      <c r="P212" s="2"/>
    </row>
    <row r="213" spans="1:16" ht="12.75">
      <c r="A213" s="3">
        <v>70000</v>
      </c>
      <c r="B213" s="13">
        <v>4850</v>
      </c>
      <c r="C213" s="13">
        <v>2555</v>
      </c>
      <c r="D213" s="13">
        <v>1300</v>
      </c>
      <c r="E213" s="13">
        <v>300</v>
      </c>
      <c r="F213" s="17">
        <v>300</v>
      </c>
      <c r="G213" s="17">
        <v>1300</v>
      </c>
      <c r="H213" s="17">
        <v>2555</v>
      </c>
      <c r="I213" s="17">
        <v>4850</v>
      </c>
      <c r="J213" s="16">
        <v>7401</v>
      </c>
      <c r="K213" s="16">
        <v>10201</v>
      </c>
      <c r="L213" s="16">
        <v>13001</v>
      </c>
      <c r="M213" s="16">
        <v>15801</v>
      </c>
      <c r="N213" s="16">
        <v>18601</v>
      </c>
      <c r="O213" s="2"/>
      <c r="P213" s="2"/>
    </row>
    <row r="214" spans="1:16" ht="12.75">
      <c r="A214" s="3">
        <v>80000</v>
      </c>
      <c r="B214" s="13">
        <v>5301</v>
      </c>
      <c r="C214" s="13">
        <v>2955</v>
      </c>
      <c r="D214" s="13">
        <v>1700</v>
      </c>
      <c r="E214" s="13">
        <v>700</v>
      </c>
      <c r="F214" s="12">
        <v>0</v>
      </c>
      <c r="G214" s="17">
        <v>700</v>
      </c>
      <c r="H214" s="17">
        <v>1700</v>
      </c>
      <c r="I214" s="17">
        <v>2955</v>
      </c>
      <c r="J214" s="17">
        <v>5301</v>
      </c>
      <c r="K214" s="16">
        <v>8101</v>
      </c>
      <c r="L214" s="16">
        <v>10901</v>
      </c>
      <c r="M214" s="16">
        <v>13701</v>
      </c>
      <c r="N214" s="16">
        <v>16501</v>
      </c>
      <c r="O214" s="2"/>
      <c r="P214" s="2"/>
    </row>
    <row r="215" spans="1:16" ht="12.75">
      <c r="A215" s="3">
        <v>90000</v>
      </c>
      <c r="B215" s="13">
        <v>5601</v>
      </c>
      <c r="C215" s="13">
        <v>3006</v>
      </c>
      <c r="D215" s="13">
        <v>1700</v>
      </c>
      <c r="E215" s="13">
        <v>700</v>
      </c>
      <c r="F215" s="13">
        <v>0</v>
      </c>
      <c r="G215" s="17">
        <v>0</v>
      </c>
      <c r="H215" s="17">
        <v>700</v>
      </c>
      <c r="I215" s="17">
        <v>1700</v>
      </c>
      <c r="J215" s="17">
        <v>3006</v>
      </c>
      <c r="K215" s="17">
        <v>5601</v>
      </c>
      <c r="L215" s="16">
        <v>8401</v>
      </c>
      <c r="M215" s="16">
        <v>11201</v>
      </c>
      <c r="N215" s="16">
        <v>14001</v>
      </c>
      <c r="O215" s="2"/>
      <c r="P215" s="2"/>
    </row>
    <row r="216" spans="1:16" ht="12.75">
      <c r="A216" s="3">
        <v>100000</v>
      </c>
      <c r="B216" s="13">
        <v>5901</v>
      </c>
      <c r="C216" s="13">
        <v>3306</v>
      </c>
      <c r="D216" s="13">
        <v>1751</v>
      </c>
      <c r="E216" s="13">
        <v>700</v>
      </c>
      <c r="F216" s="13">
        <v>0</v>
      </c>
      <c r="G216" s="12">
        <v>0</v>
      </c>
      <c r="H216" s="17">
        <v>0</v>
      </c>
      <c r="I216" s="17">
        <v>700</v>
      </c>
      <c r="J216" s="17">
        <v>1751</v>
      </c>
      <c r="K216" s="17">
        <v>3306</v>
      </c>
      <c r="L216" s="17">
        <v>5901</v>
      </c>
      <c r="M216" s="16">
        <v>8701</v>
      </c>
      <c r="N216" s="16">
        <v>11501</v>
      </c>
      <c r="O216" s="2"/>
      <c r="P216" s="2"/>
    </row>
    <row r="217" spans="1:16" ht="12.75">
      <c r="A217" s="3">
        <v>110000</v>
      </c>
      <c r="B217" s="13">
        <v>6201</v>
      </c>
      <c r="C217" s="13">
        <v>3606</v>
      </c>
      <c r="D217" s="13">
        <v>2051</v>
      </c>
      <c r="E217" s="13">
        <v>751</v>
      </c>
      <c r="F217" s="13">
        <v>0</v>
      </c>
      <c r="G217" s="13">
        <v>0</v>
      </c>
      <c r="H217" s="17">
        <v>0</v>
      </c>
      <c r="I217" s="17">
        <v>0</v>
      </c>
      <c r="J217" s="17">
        <v>751</v>
      </c>
      <c r="K217" s="17">
        <v>2051</v>
      </c>
      <c r="L217" s="17">
        <v>3606</v>
      </c>
      <c r="M217" s="17">
        <v>6201</v>
      </c>
      <c r="N217" s="16">
        <v>9001</v>
      </c>
      <c r="O217" s="2"/>
      <c r="P217" s="2"/>
    </row>
    <row r="218" spans="1:16" ht="12.75">
      <c r="A218" s="3">
        <v>120000</v>
      </c>
      <c r="B218" s="13">
        <v>6501</v>
      </c>
      <c r="C218" s="13">
        <v>3906</v>
      </c>
      <c r="D218" s="13">
        <v>2351</v>
      </c>
      <c r="E218" s="13">
        <v>1051</v>
      </c>
      <c r="F218" s="13">
        <v>51</v>
      </c>
      <c r="G218" s="13">
        <v>0</v>
      </c>
      <c r="H218" s="12">
        <v>0</v>
      </c>
      <c r="I218" s="17">
        <v>0</v>
      </c>
      <c r="J218" s="17">
        <v>51</v>
      </c>
      <c r="K218" s="17">
        <v>1051</v>
      </c>
      <c r="L218" s="17">
        <v>2351</v>
      </c>
      <c r="M218" s="17">
        <v>3906</v>
      </c>
      <c r="N218" s="17">
        <v>6501</v>
      </c>
      <c r="O218" s="2"/>
      <c r="P218" s="2"/>
    </row>
    <row r="219" spans="1:16" ht="12.75">
      <c r="A219" s="3">
        <v>130000</v>
      </c>
      <c r="B219" s="13">
        <v>6801</v>
      </c>
      <c r="C219" s="13">
        <v>4206</v>
      </c>
      <c r="D219" s="13">
        <v>2651</v>
      </c>
      <c r="E219" s="13">
        <v>1351</v>
      </c>
      <c r="F219" s="13">
        <v>351</v>
      </c>
      <c r="G219" s="13">
        <v>51</v>
      </c>
      <c r="H219" s="13">
        <v>0</v>
      </c>
      <c r="I219" s="17">
        <v>0</v>
      </c>
      <c r="J219" s="17">
        <v>51</v>
      </c>
      <c r="K219" s="17">
        <v>351</v>
      </c>
      <c r="L219" s="17">
        <v>1351</v>
      </c>
      <c r="M219" s="17">
        <v>2651</v>
      </c>
      <c r="N219" s="17">
        <v>4206</v>
      </c>
      <c r="O219" s="2"/>
      <c r="P219" s="2"/>
    </row>
    <row r="220" spans="1:16" ht="12.75">
      <c r="A220" s="3">
        <v>140000</v>
      </c>
      <c r="B220" s="18">
        <v>6895.5</v>
      </c>
      <c r="C220" s="18">
        <v>4300.5</v>
      </c>
      <c r="D220" s="18">
        <v>2745.5</v>
      </c>
      <c r="E220" s="18">
        <v>1445.5</v>
      </c>
      <c r="F220" s="18">
        <v>445.5</v>
      </c>
      <c r="G220" s="18">
        <v>145.5</v>
      </c>
      <c r="H220" s="18">
        <v>-154.5</v>
      </c>
      <c r="I220" s="12">
        <v>-205.5</v>
      </c>
      <c r="J220" s="19">
        <v>-154.5</v>
      </c>
      <c r="K220" s="19">
        <v>145.5</v>
      </c>
      <c r="L220" s="19">
        <v>445.5</v>
      </c>
      <c r="M220" s="19">
        <v>1445.5</v>
      </c>
      <c r="N220" s="19">
        <v>2745.5</v>
      </c>
      <c r="O220" s="2"/>
      <c r="P220" s="2"/>
    </row>
    <row r="221" spans="1:16" ht="12.75">
      <c r="A221" s="3">
        <v>150000</v>
      </c>
      <c r="B221" s="18">
        <v>6895.5</v>
      </c>
      <c r="C221" s="18">
        <v>4300.5</v>
      </c>
      <c r="D221" s="18">
        <v>2745.5</v>
      </c>
      <c r="E221" s="18">
        <v>1445.5</v>
      </c>
      <c r="F221" s="18">
        <v>445.5</v>
      </c>
      <c r="G221" s="18">
        <v>145.5</v>
      </c>
      <c r="H221" s="18">
        <v>-154.5</v>
      </c>
      <c r="I221" s="18">
        <v>-454.5</v>
      </c>
      <c r="J221" s="19">
        <v>-454.5</v>
      </c>
      <c r="K221" s="19">
        <v>-154.5</v>
      </c>
      <c r="L221" s="19">
        <v>145.5</v>
      </c>
      <c r="M221" s="19">
        <v>445.5</v>
      </c>
      <c r="N221" s="19">
        <v>1445.5</v>
      </c>
      <c r="O221" s="2"/>
      <c r="P221" s="2"/>
    </row>
    <row r="222" spans="1:16" ht="12.75">
      <c r="A222" s="3">
        <v>160000</v>
      </c>
      <c r="B222" s="18">
        <v>7160.5</v>
      </c>
      <c r="C222" s="18">
        <v>4300.5</v>
      </c>
      <c r="D222" s="18">
        <v>2745.5</v>
      </c>
      <c r="E222" s="18">
        <v>1445.5</v>
      </c>
      <c r="F222" s="18">
        <v>445.5</v>
      </c>
      <c r="G222" s="18">
        <v>145.5</v>
      </c>
      <c r="H222" s="18">
        <v>-154.5</v>
      </c>
      <c r="I222" s="18">
        <v>-454.5</v>
      </c>
      <c r="J222" s="12">
        <v>-703.5</v>
      </c>
      <c r="K222" s="19">
        <v>-454.5</v>
      </c>
      <c r="L222" s="19">
        <v>-154.5</v>
      </c>
      <c r="M222" s="19">
        <v>145.5</v>
      </c>
      <c r="N222" s="19">
        <v>445.5</v>
      </c>
      <c r="O222" s="2"/>
      <c r="P222" s="2"/>
    </row>
    <row r="223" spans="1:16" ht="12.75">
      <c r="A223" s="3">
        <v>170000</v>
      </c>
      <c r="B223" s="18">
        <v>7660.5</v>
      </c>
      <c r="C223" s="18">
        <v>4565.5</v>
      </c>
      <c r="D223" s="18">
        <v>2745.5</v>
      </c>
      <c r="E223" s="18">
        <v>1445.5</v>
      </c>
      <c r="F223" s="18">
        <v>445.5</v>
      </c>
      <c r="G223" s="18">
        <v>145.5</v>
      </c>
      <c r="H223" s="18">
        <v>-154.5</v>
      </c>
      <c r="I223" s="18">
        <v>-454.5</v>
      </c>
      <c r="J223" s="18">
        <v>-703.5</v>
      </c>
      <c r="K223" s="19">
        <v>-703.5</v>
      </c>
      <c r="L223" s="19">
        <v>-454.5</v>
      </c>
      <c r="M223" s="19">
        <v>-154.5</v>
      </c>
      <c r="N223" s="19">
        <v>145.5</v>
      </c>
      <c r="O223" s="2"/>
      <c r="P223" s="2"/>
    </row>
    <row r="224" spans="1:16" ht="12.75">
      <c r="A224" s="3">
        <v>180000</v>
      </c>
      <c r="B224" s="18">
        <v>8160.5</v>
      </c>
      <c r="C224" s="18">
        <v>5065.5</v>
      </c>
      <c r="D224" s="18">
        <v>3010.5</v>
      </c>
      <c r="E224" s="18">
        <v>1445.5</v>
      </c>
      <c r="F224" s="18">
        <v>445.5</v>
      </c>
      <c r="G224" s="18">
        <v>145.5</v>
      </c>
      <c r="H224" s="18">
        <v>-154.5</v>
      </c>
      <c r="I224" s="18">
        <v>-454.5</v>
      </c>
      <c r="J224" s="18">
        <v>-703.5</v>
      </c>
      <c r="K224" s="12">
        <v>-703.5</v>
      </c>
      <c r="L224" s="19">
        <v>-703.5</v>
      </c>
      <c r="M224" s="19">
        <v>-454.5</v>
      </c>
      <c r="N224" s="19">
        <v>-154.5</v>
      </c>
      <c r="O224" s="2"/>
      <c r="P224" s="2"/>
    </row>
    <row r="225" spans="1:16" ht="12.75">
      <c r="A225" s="3">
        <v>190000</v>
      </c>
      <c r="B225" s="18">
        <v>8660.5</v>
      </c>
      <c r="C225" s="18">
        <v>5565.5</v>
      </c>
      <c r="D225" s="18">
        <v>3510.5</v>
      </c>
      <c r="E225" s="18">
        <v>1710.5</v>
      </c>
      <c r="F225" s="18">
        <v>445.5</v>
      </c>
      <c r="G225" s="18">
        <v>145.5</v>
      </c>
      <c r="H225" s="18">
        <v>-154.5</v>
      </c>
      <c r="I225" s="18">
        <v>-454.5</v>
      </c>
      <c r="J225" s="18">
        <v>-703.5</v>
      </c>
      <c r="K225" s="18">
        <v>-703.5</v>
      </c>
      <c r="L225" s="19">
        <v>-703.5</v>
      </c>
      <c r="M225" s="19">
        <v>-703.5</v>
      </c>
      <c r="N225" s="19">
        <v>-454.5</v>
      </c>
      <c r="O225" s="2"/>
      <c r="P225" s="2"/>
    </row>
    <row r="226" spans="1:16" ht="12.75">
      <c r="A226" s="3">
        <v>200000</v>
      </c>
      <c r="B226" s="18">
        <v>8888</v>
      </c>
      <c r="C226" s="18">
        <v>5793</v>
      </c>
      <c r="D226" s="18">
        <v>3738</v>
      </c>
      <c r="E226" s="18">
        <v>1938</v>
      </c>
      <c r="F226" s="18">
        <v>438</v>
      </c>
      <c r="G226" s="18">
        <v>-127</v>
      </c>
      <c r="H226" s="18">
        <v>-427</v>
      </c>
      <c r="I226" s="18">
        <v>-727</v>
      </c>
      <c r="J226" s="18">
        <v>-976</v>
      </c>
      <c r="K226" s="18">
        <v>-976</v>
      </c>
      <c r="L226" s="12">
        <v>-976</v>
      </c>
      <c r="M226" s="19">
        <v>-976</v>
      </c>
      <c r="N226" s="19">
        <v>-976</v>
      </c>
      <c r="O226" s="2"/>
      <c r="P226" s="2"/>
    </row>
    <row r="227" spans="1:16" ht="12.75">
      <c r="A227" s="3">
        <v>210000</v>
      </c>
      <c r="B227" s="18">
        <v>8888</v>
      </c>
      <c r="C227" s="18">
        <v>5793</v>
      </c>
      <c r="D227" s="18">
        <v>3738</v>
      </c>
      <c r="E227" s="18">
        <v>1938</v>
      </c>
      <c r="F227" s="18">
        <v>438</v>
      </c>
      <c r="G227" s="18">
        <v>-362</v>
      </c>
      <c r="H227" s="18">
        <v>-927</v>
      </c>
      <c r="I227" s="18">
        <v>-1227</v>
      </c>
      <c r="J227" s="18">
        <v>-1476</v>
      </c>
      <c r="K227" s="18">
        <v>-1476</v>
      </c>
      <c r="L227" s="18">
        <v>-1476</v>
      </c>
      <c r="M227" s="19">
        <v>-1476</v>
      </c>
      <c r="N227" s="19">
        <v>-1476</v>
      </c>
      <c r="O227" s="2"/>
      <c r="P227" s="2"/>
    </row>
    <row r="228" spans="1:16" ht="12.75">
      <c r="A228" s="3">
        <v>220000</v>
      </c>
      <c r="B228" s="18">
        <v>8888</v>
      </c>
      <c r="C228" s="18">
        <v>5793</v>
      </c>
      <c r="D228" s="18">
        <v>3738</v>
      </c>
      <c r="E228" s="18">
        <v>1938</v>
      </c>
      <c r="F228" s="18">
        <v>438</v>
      </c>
      <c r="G228" s="18">
        <v>-362</v>
      </c>
      <c r="H228" s="18">
        <v>-1162</v>
      </c>
      <c r="I228" s="18">
        <v>-1727</v>
      </c>
      <c r="J228" s="18">
        <v>-1976</v>
      </c>
      <c r="K228" s="18">
        <v>-1976</v>
      </c>
      <c r="L228" s="18">
        <v>-1976</v>
      </c>
      <c r="M228" s="12">
        <v>-1976</v>
      </c>
      <c r="N228" s="19">
        <v>-1976</v>
      </c>
      <c r="O228" s="2"/>
      <c r="P228" s="2"/>
    </row>
    <row r="229" spans="1:16" ht="12.75">
      <c r="A229" s="3">
        <v>230000</v>
      </c>
      <c r="B229" s="18">
        <v>8888</v>
      </c>
      <c r="C229" s="18">
        <v>5793</v>
      </c>
      <c r="D229" s="18">
        <v>3738</v>
      </c>
      <c r="E229" s="18">
        <v>1938</v>
      </c>
      <c r="F229" s="18">
        <v>438</v>
      </c>
      <c r="G229" s="18">
        <v>-362</v>
      </c>
      <c r="H229" s="18">
        <v>-1162</v>
      </c>
      <c r="I229" s="18">
        <v>-1962</v>
      </c>
      <c r="J229" s="18">
        <v>-2476</v>
      </c>
      <c r="K229" s="18">
        <v>-2476</v>
      </c>
      <c r="L229" s="18">
        <v>-2476</v>
      </c>
      <c r="M229" s="18">
        <v>-2476</v>
      </c>
      <c r="N229" s="19">
        <v>-2476</v>
      </c>
      <c r="O229" s="2"/>
      <c r="P229" s="2"/>
    </row>
    <row r="230" spans="1:16" ht="12.75">
      <c r="A230" s="3">
        <v>240000</v>
      </c>
      <c r="B230" s="18">
        <v>8888</v>
      </c>
      <c r="C230" s="18">
        <v>5793</v>
      </c>
      <c r="D230" s="18">
        <v>3738</v>
      </c>
      <c r="E230" s="18">
        <v>1938</v>
      </c>
      <c r="F230" s="18">
        <v>438</v>
      </c>
      <c r="G230" s="18">
        <v>-362</v>
      </c>
      <c r="H230" s="18">
        <v>-1162</v>
      </c>
      <c r="I230" s="18">
        <v>-1962</v>
      </c>
      <c r="J230" s="18">
        <v>-2711</v>
      </c>
      <c r="K230" s="18">
        <v>-2976</v>
      </c>
      <c r="L230" s="18">
        <v>-2976</v>
      </c>
      <c r="M230" s="18">
        <v>-2976</v>
      </c>
      <c r="N230" s="12">
        <v>-2976</v>
      </c>
      <c r="O230" s="2"/>
      <c r="P230" s="2"/>
    </row>
    <row r="231" spans="1:16" ht="12.75">
      <c r="A231" s="3" t="s">
        <v>124</v>
      </c>
      <c r="B231" s="2"/>
      <c r="C231" s="2"/>
      <c r="D231" s="2"/>
      <c r="E231" s="2"/>
      <c r="F231" s="2"/>
      <c r="G231" s="2"/>
      <c r="H231" s="2"/>
      <c r="I231" s="2"/>
      <c r="J231" s="2"/>
      <c r="K231" s="2"/>
      <c r="L231" s="2"/>
      <c r="M231" s="2"/>
      <c r="N231" s="2"/>
      <c r="O231" s="2"/>
      <c r="P231" s="2"/>
    </row>
    <row r="232" spans="1:16" ht="12.75">
      <c r="A232" s="2"/>
      <c r="B232" s="22" t="s">
        <v>185</v>
      </c>
      <c r="C232" s="2"/>
      <c r="D232" s="2"/>
      <c r="E232" s="2"/>
      <c r="F232" s="2"/>
      <c r="G232" s="2"/>
      <c r="H232" s="2"/>
      <c r="I232" s="2"/>
      <c r="J232" s="2"/>
      <c r="K232" s="2"/>
      <c r="L232" s="2"/>
      <c r="M232" s="2"/>
      <c r="N232" s="2"/>
      <c r="O232" s="2"/>
      <c r="P232" s="2"/>
    </row>
    <row r="233" spans="1:16" ht="12.75">
      <c r="A233" s="2"/>
      <c r="B233" s="22" t="s">
        <v>741</v>
      </c>
      <c r="C233" s="2"/>
      <c r="D233" s="2"/>
      <c r="E233" s="2"/>
      <c r="F233" s="2"/>
      <c r="G233" s="2"/>
      <c r="H233" s="2"/>
      <c r="I233" s="2"/>
      <c r="J233" s="2"/>
      <c r="K233" s="2"/>
      <c r="L233" s="2"/>
      <c r="M233" s="2"/>
      <c r="N233" s="2"/>
      <c r="O233" s="2"/>
      <c r="P233" s="2"/>
    </row>
    <row r="234" spans="1:16" ht="12.75">
      <c r="A234" s="2"/>
      <c r="B234" s="2" t="s">
        <v>152</v>
      </c>
      <c r="C234" s="2"/>
      <c r="D234" s="2"/>
      <c r="E234" s="2"/>
      <c r="F234" s="2"/>
      <c r="G234" s="2"/>
      <c r="H234" s="2"/>
      <c r="I234" s="2"/>
      <c r="J234" s="2"/>
      <c r="K234" s="2"/>
      <c r="L234" s="2"/>
      <c r="M234" s="2"/>
      <c r="N234" s="2"/>
      <c r="O234" s="2"/>
      <c r="P234" s="2"/>
    </row>
    <row r="235" spans="1:16" ht="12.75">
      <c r="A235" s="2"/>
      <c r="B235" s="22" t="s">
        <v>186</v>
      </c>
      <c r="C235" s="2"/>
      <c r="D235" s="2"/>
      <c r="E235" s="2"/>
      <c r="F235" s="2"/>
      <c r="G235" s="2"/>
      <c r="H235" s="2"/>
      <c r="I235" s="2"/>
      <c r="J235" s="2"/>
      <c r="K235" s="2"/>
      <c r="L235" s="2"/>
      <c r="M235" s="2"/>
      <c r="N235" s="2"/>
      <c r="O235" s="2"/>
      <c r="P235" s="2"/>
    </row>
    <row r="236" spans="1:16" ht="12.75">
      <c r="A236" s="2"/>
      <c r="B236" s="2"/>
      <c r="C236" s="2"/>
      <c r="D236" s="2"/>
      <c r="E236" s="2"/>
      <c r="F236" s="2"/>
      <c r="G236" s="2"/>
      <c r="H236" s="2"/>
      <c r="I236" s="2"/>
      <c r="J236" s="2"/>
      <c r="K236" s="2"/>
      <c r="L236" s="2"/>
      <c r="M236" s="2"/>
      <c r="N236" s="2"/>
      <c r="O236" s="2"/>
      <c r="P236" s="2"/>
    </row>
    <row r="239" spans="1:16" ht="18">
      <c r="A239" s="95" t="s">
        <v>34</v>
      </c>
      <c r="B239" s="95"/>
      <c r="C239" s="95"/>
      <c r="D239" s="95"/>
      <c r="E239" s="95"/>
      <c r="F239" s="95"/>
      <c r="G239" s="95"/>
      <c r="H239" s="95"/>
      <c r="I239" s="95"/>
      <c r="J239" s="95"/>
      <c r="K239" s="95"/>
      <c r="L239" s="95"/>
      <c r="M239" s="95"/>
    </row>
    <row r="240" spans="1:16" ht="18">
      <c r="A240" s="95" t="s">
        <v>33</v>
      </c>
      <c r="B240" s="95"/>
      <c r="C240" s="95"/>
      <c r="D240" s="95"/>
      <c r="E240" s="95"/>
      <c r="F240" s="95"/>
      <c r="G240" s="95"/>
      <c r="H240" s="95"/>
      <c r="I240" s="95"/>
      <c r="J240" s="95"/>
      <c r="K240" s="95"/>
      <c r="L240" s="95"/>
      <c r="M240" s="95"/>
    </row>
    <row r="242" spans="1:14" ht="12.75">
      <c r="A242" s="35" t="s">
        <v>40</v>
      </c>
      <c r="B242" s="35"/>
      <c r="C242" s="35"/>
      <c r="D242" s="35"/>
      <c r="E242" s="35"/>
      <c r="F242" s="35"/>
      <c r="G242" s="35"/>
      <c r="H242" s="35"/>
      <c r="I242" s="35"/>
      <c r="J242" s="35"/>
      <c r="K242" s="35"/>
      <c r="L242" s="35"/>
    </row>
    <row r="243" spans="1:14" ht="12.75">
      <c r="A243" s="35"/>
      <c r="B243" s="35"/>
      <c r="C243" s="35"/>
      <c r="D243" s="35"/>
      <c r="E243" s="35"/>
      <c r="F243" s="35"/>
      <c r="G243" s="35"/>
      <c r="H243" s="35"/>
      <c r="I243" s="35"/>
      <c r="J243" s="35"/>
      <c r="K243" s="35"/>
      <c r="L243" s="35"/>
    </row>
    <row r="244" spans="1:14" ht="12.75">
      <c r="A244" s="150" t="s">
        <v>753</v>
      </c>
      <c r="B244" s="35"/>
      <c r="C244" s="35"/>
      <c r="D244" s="35"/>
      <c r="E244" s="35"/>
      <c r="F244" s="35"/>
      <c r="G244" s="35"/>
      <c r="H244" s="35"/>
      <c r="I244" s="35"/>
      <c r="J244" s="35"/>
      <c r="K244" s="35"/>
      <c r="L244" s="35"/>
    </row>
    <row r="245" spans="1:14" ht="12.75">
      <c r="B245" s="35"/>
      <c r="C245" s="35"/>
      <c r="D245" s="35"/>
      <c r="E245" s="35"/>
      <c r="F245" s="35"/>
      <c r="G245" s="35"/>
      <c r="H245" s="35"/>
      <c r="I245" s="35"/>
      <c r="J245" s="35"/>
      <c r="K245" s="147" t="s">
        <v>828</v>
      </c>
      <c r="L245" s="35"/>
    </row>
    <row r="246" spans="1:14" ht="12.75">
      <c r="A246" s="35"/>
      <c r="B246" s="35"/>
      <c r="C246" s="35"/>
      <c r="D246" s="35"/>
      <c r="E246" s="35"/>
      <c r="F246" s="35"/>
      <c r="G246" s="35"/>
      <c r="H246" s="35"/>
      <c r="I246" s="35"/>
      <c r="J246" s="35"/>
      <c r="K246" s="35"/>
      <c r="L246" s="35"/>
    </row>
    <row r="247" spans="1:14" ht="12.75">
      <c r="A247" s="22" t="s">
        <v>164</v>
      </c>
      <c r="B247" s="96" t="s">
        <v>38</v>
      </c>
      <c r="C247" s="2"/>
      <c r="D247" s="2"/>
      <c r="E247" s="2"/>
      <c r="F247" s="2"/>
      <c r="G247" s="2"/>
      <c r="H247" s="2"/>
      <c r="I247" s="2"/>
      <c r="J247" s="2"/>
      <c r="K247" s="2"/>
      <c r="L247" s="22" t="s">
        <v>39</v>
      </c>
      <c r="M247" s="2"/>
      <c r="N247" s="2"/>
    </row>
    <row r="248" spans="1:14" ht="12.75">
      <c r="A248" s="125">
        <f>H53</f>
        <v>440</v>
      </c>
      <c r="B248" s="113">
        <v>0</v>
      </c>
      <c r="C248" s="113">
        <v>10000</v>
      </c>
      <c r="D248" s="113">
        <v>20000</v>
      </c>
      <c r="E248" s="113">
        <v>30000</v>
      </c>
      <c r="F248" s="113">
        <v>40000</v>
      </c>
      <c r="G248" s="113">
        <v>50000</v>
      </c>
      <c r="H248" s="113">
        <v>60000</v>
      </c>
      <c r="I248" s="113">
        <v>70000</v>
      </c>
      <c r="J248" s="113">
        <v>80000</v>
      </c>
      <c r="L248" s="113" t="s">
        <v>35</v>
      </c>
    </row>
    <row r="249" spans="1:14" ht="12.75">
      <c r="A249" s="113">
        <v>0</v>
      </c>
      <c r="B249" s="72">
        <f t="dataTable" ref="B249:J269" dt2D="1" dtr="0" r1="B51" r2="C51" ca="1"/>
        <v>0</v>
      </c>
      <c r="C249" s="72">
        <v>205</v>
      </c>
      <c r="D249" s="72">
        <v>1040</v>
      </c>
      <c r="E249" s="72">
        <v>1540</v>
      </c>
      <c r="F249" s="72">
        <v>1850</v>
      </c>
      <c r="G249" s="72">
        <v>2850</v>
      </c>
      <c r="H249" s="72">
        <v>3850</v>
      </c>
      <c r="I249" s="72">
        <v>4850</v>
      </c>
      <c r="J249" s="72">
        <v>5301</v>
      </c>
      <c r="K249" s="35"/>
      <c r="L249" s="72">
        <f>AVERAGE(B249:H249)</f>
        <v>1619.2857142857142</v>
      </c>
      <c r="M249" s="113">
        <f>A249</f>
        <v>0</v>
      </c>
    </row>
    <row r="250" spans="1:14" ht="12.75">
      <c r="A250" s="113">
        <v>10000</v>
      </c>
      <c r="B250" s="72">
        <v>205</v>
      </c>
      <c r="C250" s="72">
        <v>0</v>
      </c>
      <c r="D250" s="72">
        <v>245</v>
      </c>
      <c r="E250" s="72">
        <v>255</v>
      </c>
      <c r="F250" s="72">
        <v>555</v>
      </c>
      <c r="G250" s="72">
        <v>1555</v>
      </c>
      <c r="H250" s="72">
        <v>2555</v>
      </c>
      <c r="I250" s="72">
        <v>2955</v>
      </c>
      <c r="J250" s="72">
        <v>3006</v>
      </c>
      <c r="K250" s="35"/>
      <c r="L250" s="72">
        <f t="shared" ref="L250:L269" si="4">AVERAGE(B250:H250)</f>
        <v>767.14285714285711</v>
      </c>
      <c r="M250" s="113">
        <f t="shared" ref="M250:M270" si="5">A250</f>
        <v>10000</v>
      </c>
    </row>
    <row r="251" spans="1:14" ht="12.75">
      <c r="A251" s="113">
        <v>20000</v>
      </c>
      <c r="B251" s="72">
        <v>1040</v>
      </c>
      <c r="C251" s="72">
        <v>245</v>
      </c>
      <c r="D251" s="72">
        <v>0</v>
      </c>
      <c r="E251" s="72">
        <v>0</v>
      </c>
      <c r="F251" s="72">
        <v>300</v>
      </c>
      <c r="G251" s="72">
        <v>1300</v>
      </c>
      <c r="H251" s="72">
        <v>1700</v>
      </c>
      <c r="I251" s="72">
        <v>1700</v>
      </c>
      <c r="J251" s="72">
        <v>1751</v>
      </c>
      <c r="K251" s="35"/>
      <c r="L251" s="72">
        <f t="shared" si="4"/>
        <v>655</v>
      </c>
      <c r="M251" s="113">
        <f t="shared" si="5"/>
        <v>20000</v>
      </c>
    </row>
    <row r="252" spans="1:14" ht="12.75">
      <c r="A252" s="113">
        <v>30000</v>
      </c>
      <c r="B252" s="72">
        <v>1540</v>
      </c>
      <c r="C252" s="72">
        <v>255</v>
      </c>
      <c r="D252" s="72">
        <v>0</v>
      </c>
      <c r="E252" s="72">
        <v>0</v>
      </c>
      <c r="F252" s="72">
        <v>300</v>
      </c>
      <c r="G252" s="72">
        <v>700</v>
      </c>
      <c r="H252" s="72">
        <v>700</v>
      </c>
      <c r="I252" s="72">
        <v>700</v>
      </c>
      <c r="J252" s="72">
        <v>751</v>
      </c>
      <c r="K252" s="35"/>
      <c r="L252" s="72">
        <f t="shared" si="4"/>
        <v>499.28571428571428</v>
      </c>
      <c r="M252" s="113">
        <f t="shared" si="5"/>
        <v>30000</v>
      </c>
    </row>
    <row r="253" spans="1:14" ht="12.75">
      <c r="A253" s="113">
        <v>40000</v>
      </c>
      <c r="B253" s="72">
        <v>1850</v>
      </c>
      <c r="C253" s="72">
        <v>555</v>
      </c>
      <c r="D253" s="72">
        <v>300</v>
      </c>
      <c r="E253" s="72">
        <v>300</v>
      </c>
      <c r="F253" s="72">
        <v>0</v>
      </c>
      <c r="G253" s="72">
        <v>0</v>
      </c>
      <c r="H253" s="72">
        <v>0</v>
      </c>
      <c r="I253" s="72">
        <v>0</v>
      </c>
      <c r="J253" s="72">
        <v>51</v>
      </c>
      <c r="K253" s="35"/>
      <c r="L253" s="72">
        <f t="shared" si="4"/>
        <v>429.28571428571428</v>
      </c>
      <c r="M253" s="113">
        <f t="shared" si="5"/>
        <v>40000</v>
      </c>
    </row>
    <row r="254" spans="1:14" ht="12.75">
      <c r="A254" s="113">
        <v>50000</v>
      </c>
      <c r="B254" s="72">
        <v>2850</v>
      </c>
      <c r="C254" s="72">
        <v>1555</v>
      </c>
      <c r="D254" s="72">
        <v>1300</v>
      </c>
      <c r="E254" s="72">
        <v>700</v>
      </c>
      <c r="F254" s="72">
        <v>0</v>
      </c>
      <c r="G254" s="72">
        <v>0</v>
      </c>
      <c r="H254" s="72">
        <v>0</v>
      </c>
      <c r="I254" s="72">
        <v>0</v>
      </c>
      <c r="J254" s="72">
        <v>51</v>
      </c>
      <c r="K254" s="35"/>
      <c r="L254" s="72">
        <f t="shared" si="4"/>
        <v>915</v>
      </c>
      <c r="M254" s="113">
        <f t="shared" si="5"/>
        <v>50000</v>
      </c>
    </row>
    <row r="255" spans="1:14" ht="12.75">
      <c r="A255" s="113">
        <v>60000</v>
      </c>
      <c r="B255" s="72">
        <v>3850</v>
      </c>
      <c r="C255" s="72">
        <v>2555</v>
      </c>
      <c r="D255" s="72">
        <v>1700</v>
      </c>
      <c r="E255" s="72">
        <v>700</v>
      </c>
      <c r="F255" s="72">
        <v>0</v>
      </c>
      <c r="G255" s="72">
        <v>0</v>
      </c>
      <c r="H255" s="72">
        <v>0</v>
      </c>
      <c r="I255" s="72">
        <v>0</v>
      </c>
      <c r="J255" s="72">
        <v>-154.5</v>
      </c>
      <c r="K255" s="35"/>
      <c r="L255" s="72">
        <f t="shared" si="4"/>
        <v>1257.8571428571429</v>
      </c>
      <c r="M255" s="113">
        <f t="shared" si="5"/>
        <v>60000</v>
      </c>
    </row>
    <row r="256" spans="1:14" ht="12.75">
      <c r="A256" s="113">
        <v>70000</v>
      </c>
      <c r="B256" s="72">
        <v>4850</v>
      </c>
      <c r="C256" s="72">
        <v>2955</v>
      </c>
      <c r="D256" s="72">
        <v>1700</v>
      </c>
      <c r="E256" s="72">
        <v>700</v>
      </c>
      <c r="F256" s="72">
        <v>0</v>
      </c>
      <c r="G256" s="72">
        <v>0</v>
      </c>
      <c r="H256" s="72">
        <v>0</v>
      </c>
      <c r="I256" s="72">
        <v>-205.5</v>
      </c>
      <c r="J256" s="72">
        <v>-454.5</v>
      </c>
      <c r="L256" s="72">
        <f t="shared" si="4"/>
        <v>1457.8571428571429</v>
      </c>
      <c r="M256" s="113">
        <f t="shared" si="5"/>
        <v>70000</v>
      </c>
    </row>
    <row r="257" spans="1:13" ht="12.75">
      <c r="A257" s="113">
        <v>80000</v>
      </c>
      <c r="B257" s="72">
        <v>5301</v>
      </c>
      <c r="C257" s="72">
        <v>3006</v>
      </c>
      <c r="D257" s="72">
        <v>1751</v>
      </c>
      <c r="E257" s="72">
        <v>751</v>
      </c>
      <c r="F257" s="72">
        <v>51</v>
      </c>
      <c r="G257" s="72">
        <v>51</v>
      </c>
      <c r="H257" s="72">
        <v>-154.5</v>
      </c>
      <c r="I257" s="72">
        <v>-454.5</v>
      </c>
      <c r="J257" s="72">
        <v>-703.5</v>
      </c>
      <c r="L257" s="72">
        <f t="shared" si="4"/>
        <v>1536.6428571428571</v>
      </c>
      <c r="M257" s="113">
        <f t="shared" si="5"/>
        <v>80000</v>
      </c>
    </row>
    <row r="258" spans="1:13" ht="12.75">
      <c r="A258" s="113">
        <v>90000</v>
      </c>
      <c r="B258" s="72">
        <v>5601</v>
      </c>
      <c r="C258" s="72">
        <v>3306</v>
      </c>
      <c r="D258" s="72">
        <v>2051</v>
      </c>
      <c r="E258" s="72">
        <v>1051</v>
      </c>
      <c r="F258" s="72">
        <v>351</v>
      </c>
      <c r="G258" s="72">
        <v>145.5</v>
      </c>
      <c r="H258" s="72">
        <v>-154.5</v>
      </c>
      <c r="I258" s="72">
        <v>-454.5</v>
      </c>
      <c r="J258" s="72">
        <v>-703.5</v>
      </c>
      <c r="L258" s="72">
        <f t="shared" si="4"/>
        <v>1764.4285714285713</v>
      </c>
      <c r="M258" s="113">
        <f t="shared" si="5"/>
        <v>90000</v>
      </c>
    </row>
    <row r="259" spans="1:13" ht="12.75">
      <c r="A259" s="113">
        <v>100000</v>
      </c>
      <c r="B259" s="72">
        <v>5901</v>
      </c>
      <c r="C259" s="72">
        <v>3606</v>
      </c>
      <c r="D259" s="72">
        <v>2351</v>
      </c>
      <c r="E259" s="72">
        <v>1351</v>
      </c>
      <c r="F259" s="72">
        <v>445.5</v>
      </c>
      <c r="G259" s="72">
        <v>145.5</v>
      </c>
      <c r="H259" s="72">
        <v>-154.5</v>
      </c>
      <c r="I259" s="72">
        <v>-454.5</v>
      </c>
      <c r="J259" s="72">
        <v>-703.5</v>
      </c>
      <c r="L259" s="72">
        <f t="shared" si="4"/>
        <v>1949.3571428571429</v>
      </c>
      <c r="M259" s="113">
        <f t="shared" si="5"/>
        <v>100000</v>
      </c>
    </row>
    <row r="260" spans="1:13" ht="12.75">
      <c r="A260" s="113">
        <v>110000</v>
      </c>
      <c r="B260" s="72">
        <v>6201</v>
      </c>
      <c r="C260" s="72">
        <v>3906</v>
      </c>
      <c r="D260" s="72">
        <v>2651</v>
      </c>
      <c r="E260" s="72">
        <v>1445.5</v>
      </c>
      <c r="F260" s="72">
        <v>445.5</v>
      </c>
      <c r="G260" s="72">
        <v>145.5</v>
      </c>
      <c r="H260" s="72">
        <v>-154.5</v>
      </c>
      <c r="I260" s="72">
        <v>-454.5</v>
      </c>
      <c r="J260" s="72">
        <v>-703.5</v>
      </c>
      <c r="L260" s="72">
        <f t="shared" si="4"/>
        <v>2091.4285714285716</v>
      </c>
      <c r="M260" s="113">
        <f t="shared" si="5"/>
        <v>110000</v>
      </c>
    </row>
    <row r="261" spans="1:13" ht="12.75">
      <c r="A261" s="113">
        <v>120000</v>
      </c>
      <c r="B261" s="72">
        <v>6501</v>
      </c>
      <c r="C261" s="72">
        <v>4206</v>
      </c>
      <c r="D261" s="72">
        <v>2745.5</v>
      </c>
      <c r="E261" s="72">
        <v>1445.5</v>
      </c>
      <c r="F261" s="72">
        <v>445.5</v>
      </c>
      <c r="G261" s="72">
        <v>145.5</v>
      </c>
      <c r="H261" s="72">
        <v>-154.5</v>
      </c>
      <c r="I261" s="72">
        <v>-454.5</v>
      </c>
      <c r="J261" s="72">
        <v>-976</v>
      </c>
      <c r="L261" s="72">
        <f t="shared" si="4"/>
        <v>2190.6428571428573</v>
      </c>
      <c r="M261" s="113">
        <f t="shared" si="5"/>
        <v>120000</v>
      </c>
    </row>
    <row r="262" spans="1:13" ht="12.75">
      <c r="A262" s="113">
        <v>130000</v>
      </c>
      <c r="B262" s="72">
        <v>6801</v>
      </c>
      <c r="C262" s="72">
        <v>4300.5</v>
      </c>
      <c r="D262" s="72">
        <v>2745.5</v>
      </c>
      <c r="E262" s="72">
        <v>1445.5</v>
      </c>
      <c r="F262" s="72">
        <v>445.5</v>
      </c>
      <c r="G262" s="72">
        <v>145.5</v>
      </c>
      <c r="H262" s="72">
        <v>-154.5</v>
      </c>
      <c r="I262" s="72">
        <v>-727</v>
      </c>
      <c r="J262" s="72">
        <v>-1476</v>
      </c>
      <c r="L262" s="72">
        <f t="shared" si="4"/>
        <v>2247</v>
      </c>
      <c r="M262" s="113">
        <f t="shared" si="5"/>
        <v>130000</v>
      </c>
    </row>
    <row r="263" spans="1:13" ht="12.75">
      <c r="A263" s="113">
        <v>140000</v>
      </c>
      <c r="B263" s="72">
        <v>6895.5</v>
      </c>
      <c r="C263" s="72">
        <v>4300.5</v>
      </c>
      <c r="D263" s="72">
        <v>2745.5</v>
      </c>
      <c r="E263" s="72">
        <v>1445.5</v>
      </c>
      <c r="F263" s="72">
        <v>445.5</v>
      </c>
      <c r="G263" s="72">
        <v>145.5</v>
      </c>
      <c r="H263" s="72">
        <v>-427</v>
      </c>
      <c r="I263" s="72">
        <v>-1227</v>
      </c>
      <c r="J263" s="72">
        <v>-1976</v>
      </c>
      <c r="L263" s="72">
        <f t="shared" si="4"/>
        <v>2221.5714285714284</v>
      </c>
      <c r="M263" s="113">
        <f t="shared" si="5"/>
        <v>140000</v>
      </c>
    </row>
    <row r="264" spans="1:13" ht="12.75">
      <c r="A264" s="113">
        <v>150000</v>
      </c>
      <c r="B264" s="72">
        <v>6895.5</v>
      </c>
      <c r="C264" s="72">
        <v>4300.5</v>
      </c>
      <c r="D264" s="72">
        <v>2745.5</v>
      </c>
      <c r="E264" s="72">
        <v>1445.5</v>
      </c>
      <c r="F264" s="72">
        <v>445.5</v>
      </c>
      <c r="G264" s="72">
        <v>-127</v>
      </c>
      <c r="H264" s="72">
        <v>-927</v>
      </c>
      <c r="I264" s="72">
        <v>-1727</v>
      </c>
      <c r="J264" s="72">
        <v>-2476</v>
      </c>
      <c r="L264" s="72">
        <f t="shared" si="4"/>
        <v>2111.2142857142858</v>
      </c>
      <c r="M264" s="113">
        <f t="shared" si="5"/>
        <v>150000</v>
      </c>
    </row>
    <row r="265" spans="1:13" ht="12.75">
      <c r="A265" s="113">
        <v>160000</v>
      </c>
      <c r="B265" s="72">
        <v>7160.5</v>
      </c>
      <c r="C265" s="72">
        <v>4565.5</v>
      </c>
      <c r="D265" s="72">
        <v>3010.5</v>
      </c>
      <c r="E265" s="72">
        <v>1710.5</v>
      </c>
      <c r="F265" s="72">
        <v>438</v>
      </c>
      <c r="G265" s="72">
        <v>-362</v>
      </c>
      <c r="H265" s="72">
        <v>-1162</v>
      </c>
      <c r="I265" s="72">
        <v>-1962</v>
      </c>
      <c r="J265" s="72">
        <v>-2711</v>
      </c>
      <c r="L265" s="72">
        <f t="shared" si="4"/>
        <v>2194.4285714285716</v>
      </c>
      <c r="M265" s="113">
        <f t="shared" si="5"/>
        <v>160000</v>
      </c>
    </row>
    <row r="266" spans="1:13" ht="12.75">
      <c r="A266" s="113">
        <v>170000</v>
      </c>
      <c r="B266" s="72">
        <v>7660.5</v>
      </c>
      <c r="C266" s="72">
        <v>5065.5</v>
      </c>
      <c r="D266" s="72">
        <v>3510.5</v>
      </c>
      <c r="E266" s="72">
        <v>1938</v>
      </c>
      <c r="F266" s="72">
        <v>438</v>
      </c>
      <c r="G266" s="72">
        <v>-362</v>
      </c>
      <c r="H266" s="72">
        <v>-1162</v>
      </c>
      <c r="I266" s="72">
        <v>-1962</v>
      </c>
      <c r="J266" s="72">
        <v>-2711</v>
      </c>
      <c r="L266" s="72">
        <f t="shared" si="4"/>
        <v>2441.2142857142858</v>
      </c>
      <c r="M266" s="113">
        <f t="shared" si="5"/>
        <v>170000</v>
      </c>
    </row>
    <row r="267" spans="1:13" ht="12.75">
      <c r="A267" s="113">
        <v>180000</v>
      </c>
      <c r="B267" s="72">
        <v>8160.5</v>
      </c>
      <c r="C267" s="72">
        <v>5565.5</v>
      </c>
      <c r="D267" s="72">
        <v>3738</v>
      </c>
      <c r="E267" s="72">
        <v>1938</v>
      </c>
      <c r="F267" s="72">
        <v>438</v>
      </c>
      <c r="G267" s="72">
        <v>-362</v>
      </c>
      <c r="H267" s="72">
        <v>-1162</v>
      </c>
      <c r="I267" s="72">
        <v>-1962</v>
      </c>
      <c r="J267" s="72">
        <v>-2711</v>
      </c>
      <c r="L267" s="72">
        <f t="shared" si="4"/>
        <v>2616.5714285714284</v>
      </c>
      <c r="M267" s="113">
        <f t="shared" si="5"/>
        <v>180000</v>
      </c>
    </row>
    <row r="268" spans="1:13" ht="12.75">
      <c r="A268" s="113">
        <v>190000</v>
      </c>
      <c r="B268" s="72">
        <v>8660.5</v>
      </c>
      <c r="C268" s="72">
        <v>5793</v>
      </c>
      <c r="D268" s="72">
        <v>3738</v>
      </c>
      <c r="E268" s="72">
        <v>1938</v>
      </c>
      <c r="F268" s="72">
        <v>438</v>
      </c>
      <c r="G268" s="72">
        <v>-362</v>
      </c>
      <c r="H268" s="72">
        <v>-1162</v>
      </c>
      <c r="I268" s="72">
        <v>-1962</v>
      </c>
      <c r="J268" s="72">
        <v>-2711</v>
      </c>
      <c r="L268" s="72">
        <f t="shared" si="4"/>
        <v>2720.5</v>
      </c>
      <c r="M268" s="113">
        <f t="shared" si="5"/>
        <v>190000</v>
      </c>
    </row>
    <row r="269" spans="1:13" ht="12.75">
      <c r="A269" s="113">
        <v>200000</v>
      </c>
      <c r="B269" s="72">
        <v>8888</v>
      </c>
      <c r="C269" s="72">
        <v>5793</v>
      </c>
      <c r="D269" s="72">
        <v>3738</v>
      </c>
      <c r="E269" s="72">
        <v>1938</v>
      </c>
      <c r="F269" s="72">
        <v>438</v>
      </c>
      <c r="G269" s="72">
        <v>-362</v>
      </c>
      <c r="H269" s="72">
        <v>-1162</v>
      </c>
      <c r="I269" s="72">
        <v>-1962</v>
      </c>
      <c r="J269" s="72">
        <v>-2711</v>
      </c>
      <c r="L269" s="72">
        <f t="shared" si="4"/>
        <v>2753</v>
      </c>
      <c r="M269" s="113">
        <f t="shared" si="5"/>
        <v>200000</v>
      </c>
    </row>
    <row r="270" spans="1:13" ht="12.75">
      <c r="A270" s="3" t="s">
        <v>36</v>
      </c>
      <c r="M270" s="113" t="str">
        <f t="shared" si="5"/>
        <v xml:space="preserve">                ^- Person 1's Gross  Income, $</v>
      </c>
    </row>
    <row r="271" spans="1:13" ht="12.75">
      <c r="A271" s="35"/>
      <c r="B271" s="35"/>
      <c r="C271" s="35"/>
      <c r="D271" s="35"/>
      <c r="E271" s="35"/>
      <c r="F271" s="35"/>
      <c r="G271" s="35"/>
      <c r="H271" s="35"/>
      <c r="I271" s="35"/>
      <c r="J271" s="35"/>
      <c r="K271" s="35"/>
      <c r="L271" s="35"/>
      <c r="M271" s="35"/>
    </row>
    <row r="272" spans="1:13" ht="12.75">
      <c r="A272" s="35"/>
      <c r="B272" s="35"/>
      <c r="C272" s="35"/>
      <c r="D272" s="35"/>
      <c r="E272" s="35"/>
      <c r="F272" s="35"/>
      <c r="G272" s="35"/>
      <c r="H272" s="35"/>
      <c r="I272" s="35"/>
      <c r="J272" s="35"/>
      <c r="K272" s="35"/>
      <c r="L272" s="35"/>
      <c r="M272" s="35"/>
    </row>
    <row r="273" spans="1:13" ht="12.75">
      <c r="A273" s="35"/>
      <c r="B273" s="35"/>
      <c r="C273" s="35"/>
      <c r="D273" s="35"/>
      <c r="E273" s="35"/>
      <c r="F273" s="35"/>
      <c r="G273" s="35"/>
      <c r="H273" s="35"/>
      <c r="I273" s="35"/>
      <c r="J273" s="35"/>
      <c r="K273" s="35"/>
      <c r="L273" s="35"/>
      <c r="M273" s="35"/>
    </row>
    <row r="274" spans="1:13" ht="15.75">
      <c r="A274" s="126" t="s">
        <v>566</v>
      </c>
      <c r="B274" s="35"/>
      <c r="C274" s="35"/>
      <c r="D274" s="35"/>
      <c r="E274" s="35"/>
      <c r="F274" s="35"/>
      <c r="G274" s="35"/>
      <c r="H274" s="35"/>
      <c r="I274" s="35"/>
      <c r="J274" s="35"/>
      <c r="K274" s="35"/>
      <c r="L274" s="35"/>
      <c r="M274" s="35"/>
    </row>
    <row r="275" spans="1:13" ht="12.75">
      <c r="A275" s="35"/>
      <c r="B275" s="35"/>
      <c r="C275" s="35"/>
      <c r="D275" s="35"/>
      <c r="E275" s="35"/>
      <c r="F275" s="35"/>
      <c r="G275" s="35"/>
      <c r="H275" s="35"/>
      <c r="I275" s="35"/>
      <c r="J275" s="35"/>
      <c r="K275" s="35"/>
      <c r="L275" s="35"/>
      <c r="M275" s="35"/>
    </row>
    <row r="276" spans="1:13" ht="12.75">
      <c r="A276" s="35"/>
      <c r="B276" s="35"/>
      <c r="C276" s="35"/>
      <c r="D276" s="35"/>
      <c r="E276" s="35"/>
      <c r="F276" s="35"/>
      <c r="G276" s="35"/>
      <c r="H276" s="35"/>
      <c r="I276" s="35"/>
      <c r="J276" s="35"/>
      <c r="K276" s="35"/>
      <c r="L276" s="35"/>
      <c r="M276" s="35"/>
    </row>
    <row r="277" spans="1:13" ht="12.75">
      <c r="A277" s="35"/>
      <c r="B277" s="35"/>
      <c r="C277" s="35"/>
      <c r="D277" s="35"/>
      <c r="E277" s="35"/>
      <c r="F277" s="35"/>
      <c r="G277" s="35"/>
      <c r="H277" s="35"/>
      <c r="I277" s="35"/>
      <c r="J277" s="35"/>
      <c r="K277" s="35"/>
      <c r="L277" s="35"/>
      <c r="M277" s="35"/>
    </row>
    <row r="278" spans="1:13" ht="12.75">
      <c r="A278" s="35"/>
      <c r="B278" s="35"/>
      <c r="C278" s="35"/>
      <c r="D278" s="35"/>
      <c r="E278" s="35"/>
      <c r="F278" s="35"/>
      <c r="G278" s="35"/>
      <c r="H278" s="35"/>
      <c r="I278" s="35"/>
      <c r="J278" s="35"/>
      <c r="K278" s="35"/>
      <c r="L278" s="35"/>
      <c r="M278" s="35"/>
    </row>
    <row r="279" spans="1:13" ht="12.75">
      <c r="A279" s="35"/>
      <c r="B279" s="35"/>
      <c r="C279" s="35"/>
      <c r="D279" s="35"/>
      <c r="E279" s="35"/>
      <c r="F279" s="35"/>
      <c r="G279" s="35"/>
      <c r="H279" s="35"/>
      <c r="I279" s="35"/>
      <c r="J279" s="35"/>
      <c r="K279" s="35"/>
      <c r="L279" s="35"/>
      <c r="M279" s="35"/>
    </row>
    <row r="280" spans="1:13" ht="12.75">
      <c r="A280" s="35"/>
      <c r="B280" s="35"/>
      <c r="C280" s="35"/>
      <c r="D280" s="35"/>
      <c r="E280" s="35"/>
      <c r="F280" s="35"/>
      <c r="G280" s="35"/>
      <c r="H280" s="35"/>
      <c r="I280" s="35"/>
      <c r="J280" s="35"/>
      <c r="K280" s="35"/>
      <c r="L280" s="35"/>
      <c r="M280" s="35"/>
    </row>
    <row r="281" spans="1:13" ht="12.75">
      <c r="A281" s="35"/>
      <c r="B281" s="35"/>
      <c r="C281" s="35"/>
      <c r="D281" s="35"/>
      <c r="E281" s="35"/>
      <c r="F281" s="35"/>
      <c r="G281" s="35"/>
      <c r="H281" s="35"/>
      <c r="I281" s="35"/>
      <c r="J281" s="35"/>
      <c r="K281" s="35"/>
      <c r="L281" s="35"/>
      <c r="M281" s="35"/>
    </row>
    <row r="282" spans="1:13" ht="12.75">
      <c r="A282" s="35"/>
      <c r="B282" s="35"/>
      <c r="C282" s="35"/>
      <c r="D282" s="35"/>
      <c r="E282" s="35"/>
      <c r="F282" s="35"/>
      <c r="G282" s="35"/>
      <c r="H282" s="35"/>
      <c r="I282" s="35"/>
      <c r="J282" s="35"/>
      <c r="K282" s="35"/>
      <c r="L282" s="35"/>
      <c r="M282" s="35"/>
    </row>
    <row r="283" spans="1:13" ht="12.75">
      <c r="A283" s="35"/>
      <c r="B283" s="35"/>
      <c r="C283" s="35"/>
      <c r="D283" s="35"/>
      <c r="E283" s="35"/>
      <c r="F283" s="35"/>
      <c r="G283" s="35"/>
      <c r="H283" s="35"/>
      <c r="I283" s="35"/>
      <c r="J283" s="35"/>
      <c r="K283" s="35"/>
      <c r="L283" s="35"/>
      <c r="M283" s="35"/>
    </row>
  </sheetData>
  <sheetProtection sheet="1" objects="1" scenarios="1"/>
  <mergeCells count="8">
    <mergeCell ref="A29:J29"/>
    <mergeCell ref="A32:D32"/>
    <mergeCell ref="F32:I32"/>
    <mergeCell ref="O35:P35"/>
    <mergeCell ref="A36:B36"/>
    <mergeCell ref="F36:G36"/>
    <mergeCell ref="H50:J50"/>
    <mergeCell ref="H193:J193"/>
  </mergeCells>
  <pageMargins left="0.75" right="0.75" top="1" bottom="1" header="0.5" footer="0.5"/>
  <pageSetup orientation="portrait" horizontalDpi="180" verticalDpi="180" copies="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79</vt:i4>
      </vt:variant>
    </vt:vector>
  </HeadingPairs>
  <TitlesOfParts>
    <vt:vector size="88" baseType="lpstr">
      <vt:lpstr>Read Me</vt:lpstr>
      <vt:lpstr>2000</vt:lpstr>
      <vt:lpstr>2004</vt:lpstr>
      <vt:lpstr>2017</vt:lpstr>
      <vt:lpstr>2018</vt:lpstr>
      <vt:lpstr>Comparisons</vt:lpstr>
      <vt:lpstr>2018-WasToBe</vt:lpstr>
      <vt:lpstr>2004A</vt:lpstr>
      <vt:lpstr>2004-AUX</vt:lpstr>
      <vt:lpstr>'2000'!InflateFactr</vt:lpstr>
      <vt:lpstr>'2004'!InflateFactr</vt:lpstr>
      <vt:lpstr>'2017'!InflateFactr</vt:lpstr>
      <vt:lpstr>'2018'!InflateFactr</vt:lpstr>
      <vt:lpstr>'2018-WasToBe'!InflateFactr</vt:lpstr>
      <vt:lpstr>'2000'!MaxCred.MFJ</vt:lpstr>
      <vt:lpstr>'2004'!MaxCred.MFJ</vt:lpstr>
      <vt:lpstr>'2017'!MaxCred.MFJ</vt:lpstr>
      <vt:lpstr>'2018'!MaxCred.MFJ</vt:lpstr>
      <vt:lpstr>'2000'!MaxCred.Single</vt:lpstr>
      <vt:lpstr>'2004'!MaxCred.Single</vt:lpstr>
      <vt:lpstr>'2017'!MaxCred.Single</vt:lpstr>
      <vt:lpstr>'2018'!MaxCred.Single</vt:lpstr>
      <vt:lpstr>'2000'!MFJ.Exem.Plus.SD</vt:lpstr>
      <vt:lpstr>'2004'!MFJ.Exem.Plus.SD</vt:lpstr>
      <vt:lpstr>'2017'!MFJ.Exem.Plus.SD</vt:lpstr>
      <vt:lpstr>'2018'!MFJ.Exem.Plus.SD</vt:lpstr>
      <vt:lpstr>'2018-WasToBe'!MFJ.Exem.Plus.SD</vt:lpstr>
      <vt:lpstr>'2004A'!MFJ.Exem.Plus.SD.2004</vt:lpstr>
      <vt:lpstr>'2004-AUX'!MFJ.Exem.Plus.SD.2004</vt:lpstr>
      <vt:lpstr>'2000'!Notes.To.Developers</vt:lpstr>
      <vt:lpstr>'2004'!Notes.To.Developers</vt:lpstr>
      <vt:lpstr>'2017'!Notes.To.Developers</vt:lpstr>
      <vt:lpstr>'2018'!Notes.To.Developers</vt:lpstr>
      <vt:lpstr>'2018-WasToBe'!Notes.To.Developers</vt:lpstr>
      <vt:lpstr>'Read Me'!Notes.To.Developers</vt:lpstr>
      <vt:lpstr>'2000'!PIEnd.MFJ</vt:lpstr>
      <vt:lpstr>'2004'!PIEnd.MFJ</vt:lpstr>
      <vt:lpstr>'2017'!PIEnd.MFJ</vt:lpstr>
      <vt:lpstr>'2018'!PIEnd.MFJ</vt:lpstr>
      <vt:lpstr>'2000'!PIEnd.Single</vt:lpstr>
      <vt:lpstr>'2004'!PIEnd.Single</vt:lpstr>
      <vt:lpstr>'2017'!PIEnd.Single</vt:lpstr>
      <vt:lpstr>'2018'!PIEnd.Single</vt:lpstr>
      <vt:lpstr>'2000'!PIStart.MFJ</vt:lpstr>
      <vt:lpstr>'2004'!PIStart.MFJ</vt:lpstr>
      <vt:lpstr>'2017'!PIStart.MFJ</vt:lpstr>
      <vt:lpstr>'2018'!PIStart.MFJ</vt:lpstr>
      <vt:lpstr>'2000'!PIStart.Single</vt:lpstr>
      <vt:lpstr>'2004'!PIStart.Single</vt:lpstr>
      <vt:lpstr>'2017'!PIStart.Single</vt:lpstr>
      <vt:lpstr>'2018'!PIStart.Single</vt:lpstr>
      <vt:lpstr>'2000'!POEnd.MFJ</vt:lpstr>
      <vt:lpstr>'2004'!POEnd.MFJ</vt:lpstr>
      <vt:lpstr>'2017'!POEnd.MFJ</vt:lpstr>
      <vt:lpstr>'2018'!POEnd.MFJ</vt:lpstr>
      <vt:lpstr>'2000'!POEnd.Single</vt:lpstr>
      <vt:lpstr>'2004'!POEnd.Single</vt:lpstr>
      <vt:lpstr>'2017'!POEnd.Single</vt:lpstr>
      <vt:lpstr>'2018'!POEnd.Single</vt:lpstr>
      <vt:lpstr>'2000'!POStart.MFJ</vt:lpstr>
      <vt:lpstr>'2004'!POStart.MFJ</vt:lpstr>
      <vt:lpstr>'2017'!POStart.MFJ</vt:lpstr>
      <vt:lpstr>'2018'!POStart.MFJ</vt:lpstr>
      <vt:lpstr>'2000'!POStart.Single</vt:lpstr>
      <vt:lpstr>'2004'!POStart.Single</vt:lpstr>
      <vt:lpstr>'2017'!POStart.Single</vt:lpstr>
      <vt:lpstr>'2018'!POStart.Single</vt:lpstr>
      <vt:lpstr>'2000'!Single.Exem.Plus.SD</vt:lpstr>
      <vt:lpstr>'2004'!Single.Exem.Plus.SD</vt:lpstr>
      <vt:lpstr>'2017'!Single.Exem.Plus.SD</vt:lpstr>
      <vt:lpstr>'2018'!Single.Exem.Plus.SD</vt:lpstr>
      <vt:lpstr>'2018-WasToBe'!Single.Exem.Plus.SD</vt:lpstr>
      <vt:lpstr>'2004A'!Single.Exem.Plus.SD.2004</vt:lpstr>
      <vt:lpstr>'2004-AUX'!Single.Exem.Plus.SD.2004</vt:lpstr>
      <vt:lpstr>'2000'!T.MFJ</vt:lpstr>
      <vt:lpstr>'2004'!T.MFJ</vt:lpstr>
      <vt:lpstr>'2017'!T.MFJ</vt:lpstr>
      <vt:lpstr>'2018'!T.MFJ</vt:lpstr>
      <vt:lpstr>'2018-WasToBe'!T.MFJ</vt:lpstr>
      <vt:lpstr>'2004A'!T.MFJ.2004</vt:lpstr>
      <vt:lpstr>'2004-AUX'!T.MFJ.2004</vt:lpstr>
      <vt:lpstr>'2000'!T.Single</vt:lpstr>
      <vt:lpstr>'2004'!T.Single</vt:lpstr>
      <vt:lpstr>'2017'!T.Single</vt:lpstr>
      <vt:lpstr>'2018'!T.Single</vt:lpstr>
      <vt:lpstr>'2018-WasToBe'!T.Single</vt:lpstr>
      <vt:lpstr>'2004A'!T.Single.2004</vt:lpstr>
      <vt:lpstr>'2004-AUX'!T.Single.2004</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Larson</dc:creator>
  <dc:description>Uploaded 3/15/07 938p</dc:description>
  <cp:lastModifiedBy>Owner</cp:lastModifiedBy>
  <dcterms:created xsi:type="dcterms:W3CDTF">2005-09-24T20:59:36Z</dcterms:created>
  <dcterms:modified xsi:type="dcterms:W3CDTF">2018-04-22T19:16:52Z</dcterms:modified>
</cp:coreProperties>
</file>